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parengiamoji\erika 2023-05-02\"/>
    </mc:Choice>
  </mc:AlternateContent>
  <bookViews>
    <workbookView xWindow="0" yWindow="0" windowWidth="28800" windowHeight="11835" activeTab="1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Lapas1" sheetId="44" r:id="rId24"/>
    <sheet name="Lapas2" sheetId="45" r:id="rId25"/>
    <sheet name="15.1" sheetId="42" r:id="rId26"/>
    <sheet name="Sąrašai" sheetId="11" state="hidden" r:id="rId27"/>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'4.1'!$A$6:$E$343</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'2'!$A$1:$Y$50</definedName>
    <definedName name="_xlnm.Print_Area" localSheetId="3">'3'!$A$1:$C$27</definedName>
    <definedName name="_xlnm.Print_Area" localSheetId="4">'4'!$A$1:$W$22</definedName>
    <definedName name="_xlnm.Print_Area" localSheetId="19">'4.1'!$A$1:$C$343</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5">'15.1'!$A:$B,'15.1'!#REF!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42" l="1"/>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A1" i="36"/>
  <c r="B1" i="38"/>
  <c r="A1" i="38"/>
  <c r="B1" i="41"/>
  <c r="D43" i="5" s="1"/>
  <c r="A1" i="41"/>
  <c r="C1468" i="41"/>
  <c r="B35" i="38"/>
  <c r="B52" i="38" s="1"/>
  <c r="B69" i="38" s="1"/>
  <c r="B86" i="38" s="1"/>
  <c r="B103" i="38" s="1"/>
  <c r="B120" i="38" s="1"/>
  <c r="B137" i="38" s="1"/>
  <c r="B154" i="38" s="1"/>
  <c r="B171" i="38" s="1"/>
  <c r="B188" i="38" s="1"/>
  <c r="B205" i="38" s="1"/>
  <c r="B222" i="38" s="1"/>
  <c r="B239" i="38" s="1"/>
  <c r="B256" i="38" s="1"/>
  <c r="B273" i="38" s="1"/>
  <c r="B290" i="38" s="1"/>
  <c r="B307" i="38" s="1"/>
  <c r="B324" i="38" s="1"/>
  <c r="B341" i="38" s="1"/>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25" i="38" s="1"/>
  <c r="B42" i="38" s="1"/>
  <c r="B59" i="38" s="1"/>
  <c r="B76" i="38" s="1"/>
  <c r="B93" i="38" s="1"/>
  <c r="B110" i="38" s="1"/>
  <c r="B127" i="38" s="1"/>
  <c r="B144" i="38" s="1"/>
  <c r="B161" i="38" s="1"/>
  <c r="B178" i="38" s="1"/>
  <c r="B195" i="38" s="1"/>
  <c r="B212" i="38" s="1"/>
  <c r="B229" i="38" s="1"/>
  <c r="B246" i="38" s="1"/>
  <c r="B263" i="38" s="1"/>
  <c r="B280" i="38" s="1"/>
  <c r="B297" i="38" s="1"/>
  <c r="B314" i="38" s="1"/>
  <c r="B331" i="38" s="1"/>
  <c r="B9" i="38"/>
  <c r="B26" i="38" s="1"/>
  <c r="B43" i="38" s="1"/>
  <c r="B60" i="38" s="1"/>
  <c r="B77" i="38" s="1"/>
  <c r="B94" i="38" s="1"/>
  <c r="B111" i="38" s="1"/>
  <c r="B128" i="38" s="1"/>
  <c r="B145" i="38" s="1"/>
  <c r="B162" i="38" s="1"/>
  <c r="B179" i="38" s="1"/>
  <c r="B196" i="38" s="1"/>
  <c r="B213" i="38" s="1"/>
  <c r="B230" i="38" s="1"/>
  <c r="B247" i="38" s="1"/>
  <c r="B264" i="38" s="1"/>
  <c r="B281" i="38" s="1"/>
  <c r="B298" i="38" s="1"/>
  <c r="B315" i="38" s="1"/>
  <c r="B332" i="38" s="1"/>
  <c r="B10" i="38"/>
  <c r="B27" i="38" s="1"/>
  <c r="B44" i="38" s="1"/>
  <c r="B61" i="38" s="1"/>
  <c r="B78" i="38" s="1"/>
  <c r="B95" i="38" s="1"/>
  <c r="B112" i="38" s="1"/>
  <c r="B129" i="38" s="1"/>
  <c r="B146" i="38" s="1"/>
  <c r="B163" i="38" s="1"/>
  <c r="B180" i="38" s="1"/>
  <c r="B197" i="38" s="1"/>
  <c r="B214" i="38" s="1"/>
  <c r="B231" i="38" s="1"/>
  <c r="B248" i="38" s="1"/>
  <c r="B265" i="38" s="1"/>
  <c r="B282" i="38" s="1"/>
  <c r="B299" i="38" s="1"/>
  <c r="B316" i="38" s="1"/>
  <c r="B333" i="38" s="1"/>
  <c r="B11" i="38"/>
  <c r="B28" i="38" s="1"/>
  <c r="B45" i="38" s="1"/>
  <c r="B62" i="38" s="1"/>
  <c r="B79" i="38" s="1"/>
  <c r="B96" i="38" s="1"/>
  <c r="B113" i="38" s="1"/>
  <c r="B130" i="38" s="1"/>
  <c r="B147" i="38" s="1"/>
  <c r="B164" i="38" s="1"/>
  <c r="B181" i="38" s="1"/>
  <c r="B198" i="38" s="1"/>
  <c r="B215" i="38" s="1"/>
  <c r="B232" i="38" s="1"/>
  <c r="B249" i="38" s="1"/>
  <c r="B266" i="38" s="1"/>
  <c r="B283" i="38" s="1"/>
  <c r="B300" i="38" s="1"/>
  <c r="B317" i="38" s="1"/>
  <c r="B334" i="38" s="1"/>
  <c r="B12" i="38"/>
  <c r="B29" i="38" s="1"/>
  <c r="B46" i="38" s="1"/>
  <c r="B63" i="38" s="1"/>
  <c r="B80" i="38" s="1"/>
  <c r="B97" i="38" s="1"/>
  <c r="B114" i="38" s="1"/>
  <c r="B131" i="38" s="1"/>
  <c r="B148" i="38" s="1"/>
  <c r="B165" i="38" s="1"/>
  <c r="B182" i="38" s="1"/>
  <c r="B199" i="38" s="1"/>
  <c r="B216" i="38" s="1"/>
  <c r="B233" i="38" s="1"/>
  <c r="B250" i="38" s="1"/>
  <c r="B267" i="38" s="1"/>
  <c r="B284" i="38" s="1"/>
  <c r="B301" i="38" s="1"/>
  <c r="B318" i="38" s="1"/>
  <c r="B335" i="38" s="1"/>
  <c r="B13" i="38"/>
  <c r="B30" i="38" s="1"/>
  <c r="B47" i="38" s="1"/>
  <c r="B64" i="38" s="1"/>
  <c r="B81" i="38" s="1"/>
  <c r="B98" i="38" s="1"/>
  <c r="B115" i="38" s="1"/>
  <c r="B132" i="38" s="1"/>
  <c r="B149" i="38" s="1"/>
  <c r="B166" i="38" s="1"/>
  <c r="B183" i="38" s="1"/>
  <c r="B200" i="38" s="1"/>
  <c r="B217" i="38" s="1"/>
  <c r="B234" i="38" s="1"/>
  <c r="B251" i="38" s="1"/>
  <c r="B268" i="38" s="1"/>
  <c r="B285" i="38" s="1"/>
  <c r="B302" i="38" s="1"/>
  <c r="B319" i="38" s="1"/>
  <c r="B336" i="38" s="1"/>
  <c r="B14" i="38"/>
  <c r="B31" i="38" s="1"/>
  <c r="B48" i="38" s="1"/>
  <c r="B65" i="38" s="1"/>
  <c r="B82" i="38" s="1"/>
  <c r="B99" i="38" s="1"/>
  <c r="B116" i="38" s="1"/>
  <c r="B133" i="38" s="1"/>
  <c r="B150" i="38" s="1"/>
  <c r="B167" i="38" s="1"/>
  <c r="B184" i="38" s="1"/>
  <c r="B201" i="38" s="1"/>
  <c r="B218" i="38" s="1"/>
  <c r="B235" i="38" s="1"/>
  <c r="B252" i="38" s="1"/>
  <c r="B269" i="38" s="1"/>
  <c r="B286" i="38" s="1"/>
  <c r="B303" i="38" s="1"/>
  <c r="B320" i="38" s="1"/>
  <c r="B337" i="38" s="1"/>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33" i="38" s="1"/>
  <c r="B50" i="38" s="1"/>
  <c r="B67" i="38" s="1"/>
  <c r="B84" i="38" s="1"/>
  <c r="B101" i="38" s="1"/>
  <c r="B118" i="38" s="1"/>
  <c r="B135" i="38" s="1"/>
  <c r="B152" i="38" s="1"/>
  <c r="B169" i="38" s="1"/>
  <c r="B186" i="38" s="1"/>
  <c r="B203" i="38" s="1"/>
  <c r="B220" i="38" s="1"/>
  <c r="B237" i="38" s="1"/>
  <c r="B254" i="38" s="1"/>
  <c r="B271" i="38" s="1"/>
  <c r="B288" i="38" s="1"/>
  <c r="B305" i="38" s="1"/>
  <c r="B322" i="38" s="1"/>
  <c r="B339" i="38" s="1"/>
  <c r="B17" i="38"/>
  <c r="B34" i="38" s="1"/>
  <c r="B51" i="38" s="1"/>
  <c r="B68" i="38" s="1"/>
  <c r="B85" i="38" s="1"/>
  <c r="B102" i="38" s="1"/>
  <c r="B119" i="38" s="1"/>
  <c r="B136" i="38" s="1"/>
  <c r="B153" i="38" s="1"/>
  <c r="B170" i="38" s="1"/>
  <c r="B187" i="38" s="1"/>
  <c r="B204" i="38" s="1"/>
  <c r="B221" i="38" s="1"/>
  <c r="B238" i="38" s="1"/>
  <c r="B255" i="38" s="1"/>
  <c r="B272" i="38" s="1"/>
  <c r="B289" i="38" s="1"/>
  <c r="B306" i="38" s="1"/>
  <c r="B323" i="38" s="1"/>
  <c r="B340" i="38" s="1"/>
  <c r="B18" i="38"/>
  <c r="B19" i="38"/>
  <c r="B36" i="38" s="1"/>
  <c r="B53" i="38" s="1"/>
  <c r="B70" i="38" s="1"/>
  <c r="B87" i="38" s="1"/>
  <c r="B104" i="38" s="1"/>
  <c r="B121" i="38" s="1"/>
  <c r="B138" i="38" s="1"/>
  <c r="B155" i="38" s="1"/>
  <c r="B172" i="38" s="1"/>
  <c r="B189" i="38" s="1"/>
  <c r="B206" i="38" s="1"/>
  <c r="B223" i="38" s="1"/>
  <c r="B240" i="38" s="1"/>
  <c r="B257" i="38" s="1"/>
  <c r="B274" i="38" s="1"/>
  <c r="B291" i="38" s="1"/>
  <c r="B308" i="38" s="1"/>
  <c r="B325" i="38" s="1"/>
  <c r="B342" i="38" s="1"/>
  <c r="B20" i="38"/>
  <c r="B37" i="38" s="1"/>
  <c r="B54" i="38" s="1"/>
  <c r="B71" i="38" s="1"/>
  <c r="B88" i="38" s="1"/>
  <c r="B105" i="38" s="1"/>
  <c r="B122" i="38" s="1"/>
  <c r="B139" i="38" s="1"/>
  <c r="B156" i="38" s="1"/>
  <c r="B173" i="38" s="1"/>
  <c r="B190" i="38" s="1"/>
  <c r="B207" i="38" s="1"/>
  <c r="B224" i="38" s="1"/>
  <c r="B241" i="38" s="1"/>
  <c r="B258" i="38" s="1"/>
  <c r="B275" i="38" s="1"/>
  <c r="B292" i="38" s="1"/>
  <c r="B309" i="38" s="1"/>
  <c r="B326" i="38" s="1"/>
  <c r="B343" i="38" s="1"/>
  <c r="B6" i="38"/>
  <c r="B23" i="38" s="1"/>
  <c r="B40" i="38" s="1"/>
  <c r="B57" i="38" s="1"/>
  <c r="B74" i="38" s="1"/>
  <c r="B91" i="38" s="1"/>
  <c r="B108" i="38" s="1"/>
  <c r="B125" i="38" s="1"/>
  <c r="B142" i="38" s="1"/>
  <c r="B159" i="38" s="1"/>
  <c r="B176" i="38" s="1"/>
  <c r="B193" i="38" s="1"/>
  <c r="B210" i="38" s="1"/>
  <c r="B227" i="38" s="1"/>
  <c r="B244" i="38" s="1"/>
  <c r="B261" i="38" s="1"/>
  <c r="B278" i="38" s="1"/>
  <c r="B295" i="38" s="1"/>
  <c r="B312" i="38" s="1"/>
  <c r="B329"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3" i="38"/>
  <c r="C14" i="38"/>
  <c r="C15" i="38"/>
  <c r="C16" i="38"/>
  <c r="C17" i="38"/>
  <c r="C18" i="38"/>
  <c r="C19" i="38"/>
  <c r="C20" i="38"/>
  <c r="C5" i="38"/>
  <c r="C3" i="38"/>
  <c r="D45" i="5"/>
  <c r="J21" i="36"/>
  <c r="I21" i="36"/>
  <c r="H21" i="36"/>
  <c r="G21" i="36"/>
  <c r="F21" i="36"/>
  <c r="E21" i="36"/>
  <c r="J20" i="36"/>
  <c r="I20" i="36"/>
  <c r="H20" i="36"/>
  <c r="G20" i="36"/>
  <c r="F20" i="36"/>
  <c r="E20" i="36"/>
  <c r="J19"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D16" i="33" l="1"/>
  <c r="D17" i="33"/>
  <c r="D12" i="33"/>
  <c r="D13" i="33"/>
  <c r="E19" i="33"/>
  <c r="Q16" i="33"/>
  <c r="Q21" i="33"/>
  <c r="I16" i="33"/>
  <c r="I21" i="33"/>
  <c r="T12" i="33"/>
  <c r="T19" i="33"/>
  <c r="L12" i="33"/>
  <c r="L19" i="33"/>
  <c r="P18" i="33"/>
  <c r="P21" i="33"/>
  <c r="H18"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9"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4" i="33"/>
  <c r="H13" i="33"/>
  <c r="O18" i="33"/>
  <c r="E16" i="33"/>
  <c r="T14" i="33"/>
  <c r="V13" i="33"/>
  <c r="F13" i="33"/>
  <c r="I18" i="33"/>
  <c r="S14" i="33"/>
  <c r="T13" i="33"/>
  <c r="Q14" i="33"/>
  <c r="Q13" i="33"/>
  <c r="V16" i="33"/>
  <c r="R17" i="33"/>
  <c r="J17" i="33"/>
  <c r="R14" i="33"/>
  <c r="J14" i="33"/>
  <c r="U13" i="33"/>
  <c r="M13" i="33"/>
  <c r="E13" i="33"/>
  <c r="V18" i="33"/>
  <c r="N18" i="33"/>
  <c r="Q17" i="33"/>
  <c r="I17" i="33"/>
  <c r="T16" i="33"/>
  <c r="L16" i="33"/>
  <c r="W12" i="33"/>
  <c r="O12" i="33"/>
  <c r="G12" i="33"/>
  <c r="U18" i="33"/>
  <c r="M18" i="33"/>
  <c r="P17" i="33"/>
  <c r="H17" i="33"/>
  <c r="S16" i="33"/>
  <c r="K16" i="33"/>
  <c r="S13" i="33"/>
  <c r="K13" i="33"/>
  <c r="V12" i="33"/>
  <c r="N12" i="33"/>
  <c r="F12" i="33"/>
  <c r="T18" i="33"/>
  <c r="L18" i="33"/>
  <c r="W17" i="33"/>
  <c r="O17" i="33"/>
  <c r="G17" i="33"/>
  <c r="R16" i="33"/>
  <c r="J16" i="33"/>
  <c r="W14" i="33"/>
  <c r="O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G14" i="18" s="1"/>
  <c r="F17" i="19"/>
  <c r="F9" i="19"/>
  <c r="J21" i="18"/>
  <c r="G21" i="18" s="1"/>
  <c r="J13" i="18"/>
  <c r="G13" i="18" s="1"/>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<sst xmlns="http://schemas.openxmlformats.org/spreadsheetml/2006/main" count="7607" uniqueCount="1845">
  <si>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</si>
  <si>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</si>
  <si>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</si>
  <si>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</si>
  <si>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</si>
  <si>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</si>
  <si>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</si>
  <si>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</si>
  <si>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</si>
  <si>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</si>
  <si>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</si>
  <si>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</si>
  <si>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</si>
  <si>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</si>
  <si>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</si>
  <si>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</si>
  <si>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</si>
  <si>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</si>
  <si>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</si>
  <si>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</si>
  <si>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</si>
  <si>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</si>
  <si>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</si>
  <si>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</si>
  <si>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</si>
  <si>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</si>
  <si>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</si>
  <si>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</si>
  <si>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</si>
  <si>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</si>
  <si>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</si>
  <si>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</si>
  <si>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</si>
  <si>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</si>
  <si>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</si>
  <si>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</si>
  <si>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</si>
  <si>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</si>
  <si>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</si>
  <si>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</si>
  <si>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</si>
  <si>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</si>
  <si>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</si>
  <si>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</si>
  <si>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</si>
  <si>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</si>
  <si>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</si>
  <si>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</si>
  <si>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</si>
  <si>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</si>
  <si>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</si>
  <si>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</si>
  <si>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</si>
  <si>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</si>
  <si>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</si>
  <si>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</si>
  <si>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</si>
  <si>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</si>
  <si>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</si>
  <si>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</si>
  <si>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</si>
  <si>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</si>
  <si>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</si>
  <si>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</si>
  <si>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</si>
  <si>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</si>
  <si>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</si>
  <si>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</si>
  <si>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</si>
  <si>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</si>
  <si>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</si>
  <si>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</si>
  <si>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</si>
  <si>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</si>
  <si>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</si>
  <si>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</si>
  <si>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</si>
  <si>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</si>
  <si>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</si>
  <si>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</si>
  <si>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</si>
  <si>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</si>
  <si>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</si>
  <si>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</si>
  <si>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</si>
  <si>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</si>
  <si>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</si>
  <si>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</si>
  <si>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</si>
  <si>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</si>
  <si>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</si>
  <si>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</si>
  <si>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</si>
  <si>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</si>
  <si>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</si>
  <si>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</si>
  <si>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</si>
  <si>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</si>
  <si>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</si>
  <si>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</si>
  <si>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</si>
  <si>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</si>
  <si>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</si>
  <si>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</si>
  <si>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</si>
  <si>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</si>
  <si>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</si>
  <si>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</si>
  <si>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</si>
  <si>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</si>
  <si>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</si>
  <si>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</si>
  <si>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</si>
  <si>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</si>
  <si>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</si>
  <si>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</si>
  <si>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</si>
  <si>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</si>
  <si>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</si>
  <si>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</si>
  <si>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</si>
  <si>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</si>
  <si>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</si>
  <si>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</si>
  <si>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</si>
  <si>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</si>
  <si>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</si>
  <si>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</si>
  <si>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</si>
  <si>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</si>
  <si>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</si>
  <si>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</si>
  <si>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</si>
  <si>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</si>
  <si>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</si>
  <si>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</si>
  <si>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</si>
  <si>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</si>
  <si>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</si>
  <si>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</si>
  <si>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</si>
  <si>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</si>
  <si>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</si>
  <si>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</si>
  <si>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</si>
  <si>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</si>
  <si>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</si>
  <si>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</si>
  <si>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</si>
  <si>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</si>
  <si>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</si>
  <si>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</si>
  <si>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</si>
  <si>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</si>
  <si>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</si>
  <si>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</si>
  <si>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</si>
  <si>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</si>
  <si>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</si>
  <si>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</si>
  <si>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</si>
  <si>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</si>
  <si>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</si>
  <si>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</si>
  <si>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</si>
  <si>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</si>
  <si>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</si>
  <si>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</si>
  <si>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</si>
  <si>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</si>
  <si>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</si>
  <si>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</si>
  <si>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</si>
  <si>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</si>
  <si>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</si>
  <si>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</si>
  <si>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</si>
  <si>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</si>
  <si>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</si>
  <si>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</si>
  <si>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</si>
  <si>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</si>
  <si>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</si>
  <si>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</si>
  <si>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</si>
  <si>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</si>
  <si>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</si>
  <si>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</si>
  <si>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</si>
  <si>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</si>
  <si>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</si>
  <si>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</si>
  <si>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</si>
  <si>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</si>
  <si>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</si>
  <si>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</si>
  <si>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</si>
  <si>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</si>
  <si>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</si>
  <si>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</si>
  <si>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</si>
  <si>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</si>
  <si>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</si>
  <si>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</si>
  <si>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</si>
  <si>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</si>
  <si>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</si>
  <si>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</si>
  <si>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</si>
  <si>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</si>
  <si>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</si>
  <si>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</si>
  <si>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</si>
  <si>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</si>
  <si>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</si>
  <si>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</si>
  <si>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</si>
  <si>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</si>
  <si>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</si>
  <si>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</si>
  <si>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</si>
  <si>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</si>
  <si>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</si>
  <si>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</si>
  <si>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</si>
  <si>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</si>
  <si>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</si>
  <si>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</si>
  <si>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</si>
  <si>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</si>
  <si>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</si>
  <si>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</si>
  <si>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</si>
  <si>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</si>
  <si>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</si>
  <si>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</si>
  <si>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</si>
  <si>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</si>
  <si>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</si>
  <si>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</si>
  <si>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</si>
  <si>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</si>
  <si>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</si>
  <si>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</si>
  <si>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</si>
  <si>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</si>
  <si>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</si>
  <si>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</si>
  <si>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</si>
  <si>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</si>
  <si>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</si>
  <si>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</si>
  <si>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</si>
  <si>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</si>
  <si>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</si>
  <si>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</si>
  <si>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</si>
  <si>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</si>
  <si>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</si>
  <si>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</si>
  <si>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</si>
  <si>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</si>
  <si>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</si>
  <si>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</si>
  <si>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</si>
  <si>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</si>
  <si>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</si>
  <si>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</si>
  <si>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</si>
  <si>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</si>
  <si>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</si>
  <si>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</si>
  <si>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</si>
  <si>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</si>
  <si>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</si>
  <si>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</si>
  <si>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</si>
  <si>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</si>
  <si>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</si>
  <si>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</si>
  <si>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</si>
  <si>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</si>
  <si>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</si>
  <si>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</si>
  <si>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</si>
  <si>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</si>
  <si>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</si>
  <si>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</si>
  <si>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</si>
  <si>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</si>
  <si>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</si>
  <si>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</si>
  <si>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</si>
  <si>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</si>
  <si>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</si>
  <si>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</si>
  <si>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</si>
  <si>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</si>
  <si>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</si>
  <si>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</si>
  <si>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</si>
  <si>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</si>
  <si>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</si>
  <si>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</si>
  <si>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</si>
  <si>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</si>
  <si>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</si>
  <si>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</si>
  <si>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</si>
  <si>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</si>
  <si>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</si>
  <si>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</si>
  <si>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</si>
  <si>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</si>
  <si>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</si>
  <si>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</si>
  <si>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</si>
  <si>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</si>
  <si>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</si>
  <si>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</si>
  <si>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</si>
  <si>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</si>
  <si>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</si>
  <si>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</si>
  <si>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</si>
  <si>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</si>
  <si>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</si>
  <si>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</si>
  <si>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</si>
  <si>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</si>
  <si>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</si>
  <si>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</si>
  <si>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</si>
  <si>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</si>
  <si>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</si>
  <si>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</si>
  <si>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</si>
  <si>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</si>
  <si>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</si>
  <si>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</si>
  <si>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</si>
  <si>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</si>
  <si>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</si>
  <si>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</si>
  <si>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</si>
  <si>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</si>
  <si>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</si>
  <si>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</si>
  <si>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</si>
  <si>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</si>
  <si>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</si>
  <si>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</si>
  <si>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</si>
  <si>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</si>
  <si>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</si>
  <si>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</si>
  <si>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</si>
  <si>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</si>
  <si>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</si>
  <si>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</si>
  <si>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</si>
  <si>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</si>
  <si>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</si>
  <si>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</si>
  <si>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</si>
  <si>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</si>
  <si>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</si>
  <si>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</si>
  <si>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</si>
  <si>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</si>
  <si>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</si>
  <si>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</si>
  <si>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</si>
  <si>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</si>
  <si>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</si>
  <si>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</si>
  <si>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</si>
  <si>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</si>
  <si>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</si>
  <si>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</si>
  <si>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</si>
  <si>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</si>
  <si>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</si>
  <si>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</si>
  <si>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</si>
  <si>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</si>
  <si>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</si>
  <si>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</si>
  <si>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</si>
  <si>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</si>
  <si>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</si>
  <si>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</si>
  <si>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</si>
  <si>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</si>
  <si>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</si>
  <si>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</si>
  <si>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</si>
  <si>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</si>
  <si>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</si>
  <si>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</si>
  <si>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</si>
  <si>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</si>
  <si>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</si>
  <si>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</si>
  <si>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</si>
  <si>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</si>
  <si>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</si>
  <si>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</si>
  <si>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</si>
  <si>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</si>
  <si>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</si>
  <si>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</si>
  <si>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</si>
  <si>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</si>
  <si>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</si>
  <si>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</si>
  <si>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</si>
  <si>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</si>
  <si>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</si>
  <si>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</si>
  <si>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</si>
  <si>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</si>
  <si>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</si>
  <si>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</si>
  <si>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</si>
  <si>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</si>
  <si>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</si>
  <si>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</si>
  <si>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</si>
  <si>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</si>
  <si>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</si>
  <si>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</si>
  <si>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</si>
  <si>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</si>
  <si>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</si>
  <si>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</si>
  <si>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</si>
  <si>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</si>
  <si>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</si>
  <si>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</si>
  <si>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</si>
  <si>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</si>
  <si>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</si>
  <si>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</si>
  <si>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</si>
  <si>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</si>
  <si>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</si>
  <si>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</si>
  <si>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</si>
  <si>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</si>
  <si>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</si>
  <si>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</si>
  <si>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</si>
  <si>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</si>
  <si>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</si>
  <si>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</si>
  <si>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</si>
  <si>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</si>
  <si>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</si>
  <si>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</si>
  <si>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</si>
  <si>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</si>
  <si>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</si>
  <si>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</si>
  <si>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</si>
  <si>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</si>
  <si>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</si>
  <si>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</si>
  <si>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</si>
  <si>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</si>
  <si>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</si>
  <si>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</si>
  <si>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</si>
  <si>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</si>
  <si>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</si>
  <si>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</si>
  <si>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</si>
  <si>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</si>
  <si>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</si>
  <si>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</si>
  <si>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</si>
  <si>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</si>
  <si>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</si>
  <si>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</si>
  <si>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</si>
  <si>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</si>
  <si>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</si>
  <si>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</si>
  <si>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</si>
  <si>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</si>
  <si>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</si>
  <si>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</si>
  <si>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</si>
  <si>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</si>
  <si>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</si>
  <si>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</si>
  <si>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</si>
  <si>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</si>
  <si>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</si>
  <si>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</si>
  <si>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</si>
  <si>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</si>
  <si>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</si>
  <si>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</si>
  <si>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</si>
  <si>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</si>
  <si>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</si>
  <si>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</si>
  <si>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</si>
  <si>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</si>
  <si>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</si>
  <si>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</si>
  <si>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</si>
  <si>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</si>
  <si>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</si>
  <si>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</si>
  <si>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</si>
  <si>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</si>
  <si>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</si>
  <si>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</si>
  <si>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</si>
  <si>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</si>
  <si>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</si>
  <si>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</si>
  <si>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</si>
  <si>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</si>
  <si>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</si>
  <si>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</si>
  <si>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</si>
  <si>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</si>
  <si>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</si>
  <si>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</si>
  <si>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</si>
  <si>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</si>
  <si>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</si>
  <si>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</si>
  <si>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</si>
  <si>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</si>
  <si>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</si>
  <si>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</si>
  <si>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</si>
  <si>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</si>
  <si>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</si>
  <si>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</si>
  <si>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</si>
  <si>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</si>
  <si>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</si>
  <si>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</si>
  <si>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</si>
  <si>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</si>
  <si>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</si>
  <si>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</si>
  <si>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</si>
  <si>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</si>
  <si>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</si>
  <si>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</si>
  <si>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</si>
  <si>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</si>
  <si>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</si>
  <si>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</si>
  <si>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</si>
  <si>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</si>
  <si>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</si>
  <si>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</si>
  <si>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</si>
  <si>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</si>
  <si>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</si>
  <si>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</si>
  <si>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</si>
  <si>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</si>
  <si>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</si>
  <si>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</si>
  <si>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</si>
  <si>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</si>
  <si>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</si>
  <si>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</si>
  <si>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</si>
  <si>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</si>
  <si>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</si>
  <si>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</si>
  <si>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</si>
  <si>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</si>
  <si>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</si>
  <si>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</si>
  <si>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</si>
  <si>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</si>
  <si>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</si>
  <si>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</si>
  <si>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</si>
  <si>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</si>
  <si>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</si>
  <si>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</si>
  <si>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</si>
  <si>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</si>
  <si>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</si>
  <si>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</si>
  <si>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</si>
  <si>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</si>
  <si>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</si>
  <si>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</si>
  <si>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</si>
  <si>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</si>
  <si>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</si>
  <si>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</si>
  <si>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</si>
  <si>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</si>
  <si>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</si>
  <si>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</si>
  <si>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</si>
  <si>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</si>
  <si>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</si>
  <si>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</si>
  <si>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</si>
  <si>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</si>
  <si>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</si>
  <si>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</si>
  <si>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</si>
  <si>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</si>
  <si>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</si>
  <si>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</si>
  <si>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</si>
  <si>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</si>
  <si>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</si>
  <si>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</si>
  <si>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</si>
  <si>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</si>
  <si>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</si>
  <si>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</si>
  <si>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</si>
  <si>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</si>
  <si>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</si>
  <si>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</si>
  <si>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</si>
  <si>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</si>
  <si>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</si>
  <si>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</si>
  <si>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</si>
  <si>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</si>
  <si>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</si>
  <si>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</si>
  <si>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</si>
  <si>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</si>
  <si>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</si>
  <si>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</si>
  <si>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</si>
  <si>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</si>
  <si>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</si>
  <si>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</si>
  <si>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</si>
  <si>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</si>
  <si>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</si>
  <si>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</si>
  <si>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</si>
  <si>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</si>
  <si>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</si>
  <si>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</si>
  <si>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</si>
  <si>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</si>
  <si>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</si>
  <si>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</si>
  <si>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</si>
  <si>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</si>
  <si>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</si>
  <si>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</si>
  <si>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</si>
  <si>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</si>
  <si>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</si>
  <si>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</si>
  <si>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</si>
  <si>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</si>
  <si>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</si>
  <si>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</si>
  <si>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</si>
  <si>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</si>
  <si>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</si>
  <si>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</si>
  <si>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</si>
  <si>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</si>
  <si>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</si>
  <si>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</si>
  <si>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</si>
  <si>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</si>
  <si>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</si>
  <si>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</si>
  <si>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</si>
  <si>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</si>
  <si>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</si>
  <si>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</si>
  <si>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</si>
  <si>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</si>
  <si>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</si>
  <si>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</si>
  <si>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</si>
  <si>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</si>
  <si>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</si>
  <si>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</si>
  <si>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</si>
  <si>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</si>
  <si>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</si>
  <si>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</si>
  <si>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</si>
  <si>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</si>
  <si>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</si>
  <si>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</si>
  <si>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</si>
  <si>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</si>
  <si>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</si>
  <si>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</si>
  <si>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</si>
  <si>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</si>
  <si>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</si>
  <si>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</si>
  <si>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</si>
  <si>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</si>
  <si>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</si>
  <si>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</si>
  <si>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</si>
  <si>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</si>
  <si>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</si>
  <si>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</si>
  <si>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</si>
  <si>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</si>
  <si>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</si>
  <si>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</si>
  <si>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</si>
  <si>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</si>
  <si>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</si>
  <si>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</si>
  <si>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</si>
  <si>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</si>
  <si>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</si>
  <si>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</si>
  <si>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</si>
  <si>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</si>
  <si>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</si>
  <si>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</si>
  <si>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</si>
  <si>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</si>
  <si>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</si>
  <si>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</si>
  <si>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</si>
  <si>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</si>
  <si>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</si>
  <si>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</si>
  <si>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</si>
  <si>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</si>
  <si>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</si>
  <si>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</si>
  <si>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</si>
  <si>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</si>
  <si>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</si>
  <si>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</si>
  <si>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</si>
  <si>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</si>
  <si>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</si>
  <si>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</si>
  <si>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</si>
  <si>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</si>
  <si>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</si>
  <si>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</si>
  <si>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</si>
  <si>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</si>
  <si>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</si>
  <si>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</si>
  <si>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</si>
  <si>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</si>
  <si>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</si>
  <si>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</si>
  <si>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</si>
  <si>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</si>
  <si>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</si>
  <si>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</si>
  <si>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</si>
  <si>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</si>
  <si>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</si>
  <si>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</si>
  <si>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</si>
  <si>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</si>
  <si>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</si>
  <si>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</si>
  <si>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</si>
  <si>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</si>
  <si>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</si>
  <si>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</si>
  <si>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</si>
  <si>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</si>
  <si>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</si>
  <si>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</si>
  <si>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</si>
  <si>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</si>
  <si>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</si>
  <si>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</si>
  <si>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</si>
  <si>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</si>
  <si>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</si>
  <si>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</si>
  <si>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</si>
  <si>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</si>
  <si>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</si>
  <si>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</si>
  <si>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</si>
  <si>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</si>
  <si>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</si>
  <si>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</si>
  <si>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</si>
  <si>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</si>
  <si>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</si>
  <si>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</si>
  <si>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</si>
  <si>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</si>
  <si>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</si>
  <si>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</si>
  <si>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</si>
  <si>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</si>
  <si>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</si>
  <si>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</si>
  <si>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</si>
  <si>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</si>
  <si>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</si>
  <si>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</si>
  <si>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</si>
  <si>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</si>
  <si>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</si>
  <si>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</si>
  <si>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</si>
  <si>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</si>
  <si>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</si>
  <si>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</si>
  <si>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</si>
  <si>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</si>
  <si>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</si>
  <si>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</si>
  <si>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</si>
  <si>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</si>
  <si>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</si>
  <si>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</si>
  <si>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</si>
  <si>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</si>
  <si>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</si>
  <si>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</si>
  <si>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</si>
  <si>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</si>
  <si>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</si>
  <si>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</si>
  <si>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</si>
  <si>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</si>
  <si>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</si>
  <si>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</si>
  <si>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</si>
  <si>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</si>
  <si>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</si>
  <si>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</si>
  <si>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</si>
  <si>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</si>
  <si>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</si>
  <si>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</si>
  <si>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</si>
  <si>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</si>
  <si>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</si>
  <si>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</si>
  <si>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</si>
  <si>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</si>
  <si>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</si>
  <si>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</si>
  <si>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</si>
  <si>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</si>
  <si>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</si>
  <si>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</si>
  <si>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</si>
  <si>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</si>
  <si>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</si>
  <si>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</si>
  <si>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</si>
  <si>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</si>
  <si>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</si>
  <si>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</si>
  <si>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</si>
  <si>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</si>
  <si>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</si>
  <si>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</si>
  <si>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</si>
  <si>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</si>
  <si>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</si>
  <si>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</si>
  <si>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</si>
  <si>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</si>
  <si>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</si>
  <si>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</si>
  <si>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</si>
  <si>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</si>
  <si>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</si>
  <si>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</si>
  <si>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</si>
  <si>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</si>
  <si>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</si>
  <si>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</si>
  <si>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</si>
  <si>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</si>
  <si>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</si>
  <si>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</si>
  <si>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</si>
  <si>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</si>
  <si>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</si>
  <si>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</si>
  <si>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</si>
  <si>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</si>
  <si>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</si>
  <si>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</si>
  <si>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</si>
  <si>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</si>
  <si>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</si>
  <si>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</si>
  <si>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</si>
  <si>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</si>
  <si>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</si>
  <si>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</si>
  <si>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</si>
  <si>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</si>
  <si>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</si>
  <si>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</si>
  <si>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</si>
  <si>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</si>
  <si>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</si>
  <si>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</si>
  <si>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</si>
  <si>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</si>
  <si>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</si>
  <si>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</si>
  <si>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</si>
  <si>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</si>
  <si>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</si>
  <si>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</si>
  <si>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</si>
  <si>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</si>
  <si>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</si>
  <si>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</si>
  <si>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</si>
  <si>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</si>
  <si>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</si>
  <si>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</si>
  <si>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</si>
  <si>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</si>
  <si>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</si>
  <si>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</si>
  <si>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</si>
  <si>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</si>
  <si>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</si>
  <si>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</si>
  <si>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</si>
  <si>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</si>
  <si>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</si>
  <si>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</si>
  <si>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</si>
  <si>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</si>
  <si>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</si>
  <si>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</si>
  <si>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</si>
  <si>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</si>
  <si>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</si>
  <si>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</si>
  <si>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</si>
  <si>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</si>
  <si>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</si>
  <si>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</si>
  <si>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</si>
  <si>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</si>
  <si>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</si>
  <si>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</si>
  <si>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</si>
  <si>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</si>
  <si>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</si>
  <si>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</si>
  <si>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</si>
  <si>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</si>
  <si>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</si>
  <si>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</si>
  <si>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</si>
  <si>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</si>
  <si>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</si>
  <si>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</si>
  <si>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</si>
  <si>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</si>
  <si>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</si>
  <si>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</si>
  <si>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</si>
  <si>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</si>
  <si>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</si>
  <si>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</si>
  <si>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</si>
  <si>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</si>
  <si>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</si>
  <si>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</si>
  <si>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</si>
  <si>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</si>
  <si>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</si>
  <si>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</si>
  <si>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</si>
  <si>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</si>
  <si>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</si>
  <si>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</si>
  <si>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</si>
  <si>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</si>
  <si>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</si>
  <si>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</si>
  <si>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</si>
  <si>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</si>
  <si>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</si>
  <si>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</si>
  <si>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</si>
  <si>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</si>
  <si>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</si>
  <si>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</si>
  <si>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</si>
  <si>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</si>
  <si>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</si>
  <si>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</si>
  <si>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</si>
  <si>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</si>
  <si>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</si>
  <si>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</si>
  <si>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</si>
  <si>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</si>
  <si>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</si>
  <si>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</si>
  <si>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</si>
  <si>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</si>
  <si>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</si>
  <si>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</si>
  <si>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</si>
  <si>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</si>
  <si>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</si>
  <si>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</si>
  <si>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</si>
  <si>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</si>
  <si>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</si>
  <si>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</si>
  <si>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</si>
  <si>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</si>
  <si>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</si>
  <si>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</si>
  <si>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</si>
  <si>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</si>
  <si>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</si>
  <si>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</si>
  <si>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</si>
  <si>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</si>
  <si>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</si>
  <si>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</si>
  <si>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</si>
  <si>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</si>
  <si>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</si>
  <si>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</si>
  <si>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</si>
  <si>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</si>
  <si>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</si>
  <si>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</si>
  <si>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</si>
  <si>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</si>
  <si>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</si>
  <si>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</si>
  <si>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</si>
  <si>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</si>
  <si>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</si>
  <si>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</si>
  <si>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</si>
  <si>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</si>
  <si>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</si>
  <si>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</si>
  <si>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</si>
  <si>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</si>
  <si>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</si>
  <si>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</si>
  <si>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</si>
  <si>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</si>
  <si>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</si>
  <si>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</si>
  <si>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</si>
  <si>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</si>
  <si>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</si>
  <si>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</si>
  <si>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</si>
  <si>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</si>
  <si>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</si>
  <si>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</si>
  <si>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</si>
  <si>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</si>
  <si>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</si>
  <si>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</si>
  <si>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</si>
  <si>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</si>
  <si>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</si>
  <si>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</si>
  <si>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</si>
  <si>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</si>
  <si>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</si>
  <si>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</si>
  <si>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</si>
  <si>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</si>
  <si>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</si>
  <si>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</si>
  <si>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</si>
  <si>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</si>
  <si>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</si>
  <si>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</si>
  <si>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</si>
  <si>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</si>
  <si>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</si>
  <si>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</si>
  <si>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</si>
  <si>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</si>
  <si>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</si>
  <si>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</si>
  <si>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</si>
  <si>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</si>
  <si>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</si>
  <si>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</si>
  <si>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</si>
  <si>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</si>
  <si>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</si>
  <si>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</si>
  <si>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</si>
  <si>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</si>
  <si>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</si>
  <si>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</si>
  <si>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</si>
  <si>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</si>
  <si>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</si>
  <si>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</si>
  <si>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</si>
  <si>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</si>
  <si>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</si>
  <si>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</si>
  <si>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</si>
  <si>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</si>
  <si>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</si>
  <si>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</si>
  <si>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</si>
  <si>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</si>
  <si>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</si>
  <si>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</si>
  <si>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</si>
  <si>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</si>
  <si>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</si>
  <si>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</si>
  <si>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</si>
  <si>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</si>
  <si>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</si>
  <si>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</si>
  <si>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</si>
  <si>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</si>
  <si>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</si>
  <si>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</si>
  <si>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</si>
  <si>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</si>
  <si>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</si>
  <si>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</si>
  <si>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</si>
  <si>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</si>
  <si>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</si>
  <si>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</si>
  <si>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</si>
  <si>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</si>
  <si>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</si>
  <si>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</si>
  <si>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</si>
  <si>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</si>
  <si>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</si>
  <si>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</si>
  <si>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</si>
  <si>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</si>
  <si>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</si>
  <si>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</si>
  <si>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</si>
  <si>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</si>
  <si>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</si>
  <si>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</si>
  <si>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</si>
  <si>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</si>
  <si>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</si>
  <si>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</si>
  <si>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</si>
  <si>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</si>
  <si>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</si>
  <si>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</si>
  <si>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</si>
  <si>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</si>
  <si>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</si>
  <si>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</si>
  <si>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</si>
  <si>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</si>
  <si>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</si>
  <si>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</si>
  <si>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</si>
  <si>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</si>
  <si>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</si>
  <si>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</si>
  <si>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</si>
  <si>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</si>
  <si>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</si>
  <si>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</si>
  <si>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</si>
  <si>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</si>
  <si>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</si>
  <si>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</si>
  <si>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</si>
  <si>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</si>
  <si>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</si>
  <si>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</si>
  <si>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</si>
  <si>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</si>
  <si>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</si>
  <si>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</si>
  <si>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</si>
  <si>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</si>
  <si>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</si>
  <si>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</si>
  <si>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</si>
  <si>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</si>
  <si>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</si>
  <si>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</si>
  <si>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</si>
  <si>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</si>
  <si>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</si>
  <si>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</si>
  <si>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</si>
  <si>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</si>
  <si>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</si>
  <si>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</si>
  <si>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</si>
  <si>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</si>
  <si>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</si>
  <si>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</si>
  <si>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</si>
  <si>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</si>
  <si>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</si>
  <si>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</si>
  <si>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</si>
  <si>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</si>
  <si>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</si>
  <si>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</si>
  <si>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</si>
  <si>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</si>
  <si>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</si>
  <si>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</si>
  <si>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</si>
  <si>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</si>
  <si>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</si>
  <si>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</si>
  <si>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</si>
  <si>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</si>
  <si>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</si>
  <si>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</si>
  <si>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</si>
  <si>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</si>
  <si>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</si>
  <si>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</si>
  <si>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</si>
  <si>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</si>
  <si>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</si>
  <si>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</si>
  <si>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</si>
  <si>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</si>
  <si>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</si>
  <si>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</si>
  <si>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</si>
  <si>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</si>
  <si>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</si>
  <si>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</si>
  <si>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</si>
  <si>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</si>
  <si>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</si>
  <si>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</si>
  <si>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</si>
  <si>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</si>
  <si>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</si>
  <si>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</si>
  <si>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</si>
  <si>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</si>
  <si>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</si>
  <si>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</si>
  <si>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</si>
  <si>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</si>
  <si>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</si>
  <si>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</si>
  <si>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</si>
  <si>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</si>
  <si>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</si>
  <si>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</si>
  <si>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</si>
  <si>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</si>
  <si>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</si>
  <si>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</si>
  <si>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</si>
  <si>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</si>
  <si>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</si>
  <si>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</si>
  <si>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</si>
  <si>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</si>
  <si>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</si>
  <si>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</si>
  <si>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</si>
  <si>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</si>
  <si>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</si>
  <si>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</si>
  <si>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</si>
  <si>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</si>
  <si>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</si>
  <si>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</si>
  <si>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</si>
  <si>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</si>
  <si>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</si>
  <si>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</si>
  <si>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</si>
  <si>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</si>
  <si>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</si>
  <si>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</si>
  <si>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</si>
  <si>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</si>
  <si>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</si>
  <si>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</si>
  <si>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</si>
  <si>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</si>
  <si>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</si>
  <si>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</si>
  <si>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</si>
  <si>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</si>
  <si>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</si>
  <si>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</si>
  <si>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</si>
  <si>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</si>
  <si>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</si>
  <si>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</si>
  <si>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</si>
  <si>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</si>
  <si>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</si>
  <si>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</si>
  <si>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</si>
  <si>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</si>
  <si>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</si>
  <si>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</si>
  <si>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</si>
  <si>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</si>
  <si>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</si>
  <si>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</si>
  <si>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</si>
  <si>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</si>
  <si>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</si>
  <si>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</si>
  <si>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</si>
  <si>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</si>
  <si>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</si>
  <si>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</si>
  <si>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</si>
  <si>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</si>
  <si>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</si>
  <si>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</si>
  <si>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</si>
  <si>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</si>
  <si>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</si>
  <si>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</si>
  <si>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</si>
  <si>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</si>
  <si>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</si>
  <si>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</si>
  <si>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</si>
  <si>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</si>
  <si>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</si>
  <si>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</si>
  <si>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</si>
  <si>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</si>
  <si>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</si>
  <si>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</si>
  <si>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</si>
  <si>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</si>
  <si>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</si>
  <si>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</si>
  <si>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</si>
  <si>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</si>
  <si>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</si>
  <si>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</si>
  <si>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</si>
  <si>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</si>
  <si>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</si>
  <si>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</si>
  <si>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</si>
  <si>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</si>
  <si>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</si>
  <si>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</si>
  <si>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</si>
  <si>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</si>
  <si>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</si>
  <si>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</si>
  <si>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</si>
  <si>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</si>
  <si>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</si>
  <si>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</si>
  <si>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</si>
  <si>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</si>
  <si>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</si>
  <si>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</si>
  <si>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</si>
  <si>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</si>
  <si>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</si>
  <si>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</si>
  <si>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</si>
  <si>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</si>
  <si>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</si>
  <si>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</si>
  <si>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</si>
  <si>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</si>
  <si>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</si>
  <si>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</si>
  <si>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</si>
  <si>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</si>
  <si>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</si>
  <si>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</si>
  <si>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</si>
  <si>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</si>
  <si>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</si>
  <si>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</si>
  <si>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</si>
  <si>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</si>
  <si>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</si>
  <si>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</si>
  <si>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</si>
  <si>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</si>
  <si>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</si>
  <si>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</si>
  <si>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</si>
  <si>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</si>
  <si>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</si>
  <si>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</si>
  <si>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</si>
  <si>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</si>
  <si>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</si>
  <si>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</si>
  <si>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</si>
  <si>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</si>
  <si>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</si>
  <si>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</si>
  <si>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</si>
  <si>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</si>
  <si>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</si>
  <si>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</si>
  <si>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</si>
  <si>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</si>
  <si>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</si>
  <si>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</si>
  <si>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</si>
  <si>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</si>
  <si>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</si>
  <si>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</si>
  <si>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</si>
  <si>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</si>
  <si>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</si>
  <si>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</si>
  <si>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</si>
  <si>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</si>
  <si>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</si>
  <si>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</si>
  <si>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</si>
  <si>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</si>
  <si>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</si>
  <si>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</si>
  <si>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</si>
  <si>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</si>
  <si>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</si>
  <si>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</si>
  <si>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</si>
  <si>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</si>
  <si>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</si>
  <si>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</si>
  <si>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</si>
  <si>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</si>
  <si>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</si>
  <si>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</si>
  <si>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</si>
  <si>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</si>
  <si>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</si>
  <si>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</si>
  <si>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</si>
  <si>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</si>
  <si>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</si>
  <si>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</si>
  <si>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</si>
  <si>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</si>
  <si>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</si>
  <si>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</si>
  <si>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</si>
  <si>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</si>
  <si>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</si>
  <si>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</si>
  <si>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</si>
  <si>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</si>
  <si>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</si>
  <si>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</si>
  <si>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</si>
  <si>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</si>
  <si>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</si>
  <si>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</si>
  <si>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</si>
  <si>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</si>
  <si>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</si>
  <si>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</si>
  <si>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</si>
  <si>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</si>
  <si>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</si>
  <si>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</si>
  <si>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</si>
  <si>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</si>
  <si>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</si>
  <si>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</si>
  <si>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</si>
  <si>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</si>
  <si>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</si>
  <si>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</si>
  <si>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</si>
  <si>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</si>
  <si>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</si>
  <si>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</si>
  <si>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</si>
  <si>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</si>
  <si>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</si>
  <si>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</si>
  <si>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</si>
  <si>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</si>
  <si>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</si>
  <si>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</si>
  <si>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</si>
  <si>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</si>
  <si>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</si>
  <si>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</si>
  <si>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</si>
  <si>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</si>
  <si>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</si>
  <si>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</si>
  <si>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</si>
  <si>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</si>
  <si>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</si>
  <si>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</si>
  <si>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</si>
  <si>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</si>
  <si>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</si>
  <si>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</si>
  <si>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</si>
  <si>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</si>
  <si>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</si>
  <si>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</si>
  <si>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</si>
  <si>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</si>
  <si>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</si>
  <si>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</si>
  <si>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</si>
  <si>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</si>
  <si>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</si>
  <si>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</si>
  <si>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</si>
  <si>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</si>
  <si>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</si>
  <si>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</si>
  <si>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</si>
  <si>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</si>
  <si>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</si>
  <si>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</si>
  <si>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</si>
  <si>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</si>
  <si>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</si>
  <si>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</si>
  <si>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</si>
  <si>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</si>
  <si>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</si>
  <si>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</si>
  <si>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</si>
  <si>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</si>
  <si>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</si>
  <si>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</si>
  <si>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</si>
  <si>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</si>
  <si>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</si>
  <si>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</si>
  <si>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</si>
  <si>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</si>
  <si>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</si>
  <si>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</si>
  <si>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</si>
  <si>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</si>
  <si>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</si>
  <si>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</si>
  <si>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</si>
  <si>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</si>
  <si>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</si>
  <si>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</si>
  <si>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</si>
  <si>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</si>
  <si>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</si>
  <si>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</si>
  <si>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</si>
  <si>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</si>
  <si>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</si>
  <si>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</si>
  <si>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</si>
  <si>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</si>
  <si>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</si>
  <si>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</si>
  <si>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</si>
  <si>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</si>
  <si>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</si>
  <si>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</si>
  <si>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</si>
  <si>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</si>
  <si>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</si>
  <si>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</si>
  <si>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</si>
  <si>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</si>
  <si>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</si>
  <si>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</si>
  <si>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</si>
  <si>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</si>
  <si>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</si>
  <si>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</si>
  <si>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</si>
  <si>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</si>
  <si>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</si>
  <si>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</si>
  <si>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</si>
  <si>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</si>
  <si>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</si>
  <si>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</si>
  <si>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</si>
  <si>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</si>
  <si>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</si>
  <si>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</si>
  <si>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</si>
  <si>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</si>
  <si>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</si>
  <si>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</si>
  <si>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</si>
  <si>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</si>
  <si>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</si>
  <si>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</si>
  <si>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</si>
  <si>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</si>
  <si>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</si>
  <si>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</si>
  <si>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</si>
  <si>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</si>
  <si>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</si>
  <si>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</si>
  <si>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</si>
  <si>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</si>
  <si>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</si>
  <si>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</si>
  <si>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</si>
  <si>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</si>
  <si>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</si>
  <si>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</si>
  <si>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</si>
  <si>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</si>
  <si>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</si>
  <si>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</si>
  <si>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</si>
  <si>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</si>
  <si>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</si>
  <si>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</si>
  <si>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</si>
  <si>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</si>
  <si>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</si>
  <si>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</si>
  <si>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</si>
  <si>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</si>
  <si>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</si>
  <si>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</si>
  <si>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</si>
  <si>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</si>
  <si>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</si>
  <si>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</si>
  <si>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</si>
  <si>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</si>
  <si>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</si>
  <si>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</si>
  <si>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</si>
  <si>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</si>
  <si>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</si>
  <si>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</si>
  <si>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</si>
  <si>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</si>
  <si>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</si>
  <si>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</si>
  <si>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</si>
  <si>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</si>
  <si>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</si>
  <si>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</si>
  <si>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</si>
  <si>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</si>
  <si>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</si>
  <si>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</si>
  <si>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</si>
  <si>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</si>
  <si>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</si>
  <si>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</si>
  <si>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</si>
  <si>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</si>
  <si>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</si>
  <si>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</si>
  <si>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</si>
  <si>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</si>
  <si>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</si>
  <si>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</si>
  <si>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</si>
  <si>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</si>
  <si>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</si>
  <si>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Širvintų rajono vietos veiklos grupė</t>
  </si>
  <si>
    <t>ŠIRV</t>
  </si>
  <si>
    <t xml:space="preserve">g.3 . Skatinti verslų kūrimąsi kaime, žemės ūkio veiklos įvairinimą </t>
  </si>
  <si>
    <t>h.1. Skatinti kaimo gyventojų ir kaimo bendruomenių verslo iniciatyvas</t>
  </si>
  <si>
    <t xml:space="preserve">h.2. Didinti kaimo gyventojų užimtumą ir  socialinę įtrauktį </t>
  </si>
  <si>
    <t xml:space="preserve">h.4 . Modernizuoti kaimo vietoves didinant gyvenimo sąlygų jose patrauklumą </t>
  </si>
  <si>
    <t>Socialinio verslo kūrimas ir plėtra</t>
  </si>
  <si>
    <t>VVG teritorinis bendradarbiavimas</t>
  </si>
  <si>
    <t>Kaimo bendruomenių ir NVO iniciatyvų įgyvendinimas</t>
  </si>
  <si>
    <t>Infrastruktūros gerinimas, kuriant patrauklią aplinką paslaugoms teikti</t>
  </si>
  <si>
    <t>Pritaikyti  VVG teritorijos kraštovaizdžius ir didelės vertės kultūros ir gamtos paveldą turizmo srautų didinimui, ekosisteminių paslaugų gerinimui</t>
  </si>
  <si>
    <t xml:space="preserve">iki 100 000 </t>
  </si>
  <si>
    <t xml:space="preserve">iki 65 </t>
  </si>
  <si>
    <t xml:space="preserve">Išplėtota kaimo turizmo sodybų ir vandens turizmo paslaugų veikla </t>
  </si>
  <si>
    <t>Didelis aktyviai veikiančių NVO skaičius, išvystytas kaimo bendruomenių aktyvumas ir kompetencija įgyvendinant veiklos projektus</t>
  </si>
  <si>
    <t xml:space="preserve">Širvintų VVG teritorija yra strategiškai patogioje geografinėje vietoje, patogus susisiekimas, gerai išvystytas kelių tinklas </t>
  </si>
  <si>
    <t xml:space="preserve">Gyvybingos regiono kultūros tradicijos, gausu tradicija tapusių kultūrinių, etnokultūros puoselėjimo ir sportinių renginių </t>
  </si>
  <si>
    <t>Gyventojų skaičiaus mažėjimas kaime mažina verslo galimybes, susijusias su vietos gyventojų poreikių tenkinimu</t>
  </si>
  <si>
    <t>Trūksta viešųjų ir socialinių gyventojų poreikių tenkinimo paslaugų infrastruktūros, paslaugų įvairovės</t>
  </si>
  <si>
    <t>Dėl natūralios gyventojų kartos blogėjanti demografinė situacija neužtikrina harmoningos kartų kaitos ir kaimo vietovių gyvybingumo</t>
  </si>
  <si>
    <t>Mažos kaimo gyventojų pajamos riboja vartojimą ir verslo kūrimo galimybes taip pat galimybes naudotis paslaugomis</t>
  </si>
  <si>
    <t>Spartus ir patikimas plačiajuostis interneto ryšys kaime leis plačiau panaudoti inovatyvius sprendimus verslui plėtoti, didins paslaugų pasiekiamumą</t>
  </si>
  <si>
    <t>Augantys aplinkos apsaugos, maisto saugo ir kokybės,  drabuotojų saugos, gyvūnų gerovės reikalavimai</t>
  </si>
  <si>
    <t>Augantis kaimo vietovių kaip gyvenamosios vietos rezidentinis ir rekreacinis patrauklumas</t>
  </si>
  <si>
    <t>1 poreikis. Kurti darbo vietas ir sudaryti palankias sąlygas verslo plėtrai ir ekonomikos augimui VVG teritorijoje</t>
  </si>
  <si>
    <t>Palankios sąlygos ūkininkavimui, gausu gyvybingų ir modernių, aplinką tausojančių ūkių</t>
  </si>
  <si>
    <t xml:space="preserve">Menka turizmo paslaugų įvairovė, jų unikalumas, orientacija į šiuolaikinius vartotojų poreikius, trūksta infrastruktūros trumpalaikiam poilsiui </t>
  </si>
  <si>
    <t xml:space="preserve">Neįveiklinta bendruomeninių organizacijų pagal paslaugų sutartis naudojama infrastruktūra </t>
  </si>
  <si>
    <t>1 informacijos šaltinis</t>
  </si>
  <si>
    <t>1 informacijos šaltinis: Širvintų rajono savivaldybės 2021-2027 metų strateginis plėtros planas,  https://www.sirvintos.lt/data/public/uploads/2021/03/sirvintu-rajono-savivaldybes-2021-2027-metu-strateginis-pletros-planas-1.pdf</t>
  </si>
  <si>
    <t>2 informacijos šaltinis</t>
  </si>
  <si>
    <t>Kaimo verslininkų, ūkininkų ir vartotojų tinklų kūrimasis</t>
  </si>
  <si>
    <t>Kapitalo verslo pradžiai trūkumas pradedantiems verslininkams mažins verslumo iniciatyvas</t>
  </si>
  <si>
    <t xml:space="preserve">Galimos ekonominės ir energetikos krizės turės neigiamos įtakos gamybos ir paslaugų sektorių konkurencingumui </t>
  </si>
  <si>
    <t xml:space="preserve">Klimato kaitos pokyčiai, galimos pandemijos, nepakankami gyventojų sveikatinimo įpročiai lems sumanių sprendimų diegimo būtinumą, tiek versle, tiek teikiant paslaugas </t>
  </si>
  <si>
    <t>Kaimo turizmo ir rekreacijos, sveikatinimo, ekosisteminių paslaugų paklausos augimas</t>
  </si>
  <si>
    <t>Sveikatos, švietimo, socialinių, transporto ir kitų paslaugų infrastruktūros tinklo kaimo vietovėse retėjimas, mažėjant gyventojų skaičiui</t>
  </si>
  <si>
    <t>3 informacijos šaltinis</t>
  </si>
  <si>
    <t xml:space="preserve">3 informacijos šaltinis </t>
  </si>
  <si>
    <t>1, 2 informacijos šaltiniai</t>
  </si>
  <si>
    <t>2 informacijos šaltinis: Lietuvos žemės ūkio ir kaimo ekonominės, socialinės ir aplinkosauginės situacijos vertinimas (Strateginio plano II priedas), https://zum.lrv.lt/lt/lietuvos-zemes-ukio-ir-kaimo-pletros-2023-2027-m-strateginis-planas-1/strateginis-planas-1</t>
  </si>
  <si>
    <t>3 informacijos šaltinis: 2022-2030 m. Vilniaus regiono plėtros planas, https://www.e-tar.lt/portal/lt/legalAct/36610510bcd411ed97b2975f7dad7488</t>
  </si>
  <si>
    <t>1, 3 informacijos šaltiniai</t>
  </si>
  <si>
    <t>2, 3 informacijos šaltiniai</t>
  </si>
  <si>
    <t>Stiprėjantis visuomenės kūrybiškumo skatinimas</t>
  </si>
  <si>
    <t>Nepakankamos investicijos regionams sudarys skirtingas sąlygas jų gyvybingumui užtikrinti ir tai lems netolygią plėtrą</t>
  </si>
  <si>
    <t xml:space="preserve">Pažeidžiamų grupių integracijai nepasirengusi visuomenė, silpnėjantys socialiniai kontaktai ir ryšiai </t>
  </si>
  <si>
    <t xml:space="preserve">Gerinti viešosios infrastruktūros prieinamumą ir kokybę bei jos pritaikymą gyventojų sveikatingumui ir laisvalaikiui skirtoms veikloms </t>
  </si>
  <si>
    <t>Didinti paslaugų prieinamumą socialiai pažeidžiamoms gyventojų grupėms, sudarant galimybes naujų socialinių paslaugų teikimui</t>
  </si>
  <si>
    <t xml:space="preserve">Užtikrinti NVO iniciatyvų tęstinumą, sudarant galimybes skatinti verslumą, aplinkosauginės sąvimonės ugdymą, sveikos gyvensenos propagavimą   </t>
  </si>
  <si>
    <t>Kurti darbo vietas ir sudaryti palankias sąlygas sumanaus verslo plėtrai ir ekonomikos augimui VVG teritorijoje</t>
  </si>
  <si>
    <t>Ekologiškų ir vietinės kilmės maisto produktų paklausa  suteiks naujas galimybes žemės ūkio veiklos įvairinimui, gyventojų sveikatingumo gerinimui</t>
  </si>
  <si>
    <r>
      <t>Didelis turizmo potencialas, kuris kuriamas s</t>
    </r>
    <r>
      <rPr>
        <sz val="11"/>
        <color rgb="FF000000"/>
        <rFont val="Calibri"/>
        <family val="2"/>
        <charset val="186"/>
        <scheme val="minor"/>
      </rPr>
      <t>avito ir vaizdingo kraštovaizdzio,  švarios aplinkos</t>
    </r>
    <r>
      <rPr>
        <sz val="11"/>
        <color theme="1"/>
        <rFont val="Calibri"/>
        <family val="2"/>
        <charset val="186"/>
        <scheme val="minor"/>
      </rPr>
      <t>, unikalių gamtos ir kultūros paveldo, istorinės atminties objektų</t>
    </r>
  </si>
  <si>
    <t>Verslo pradžia ir plėtra</t>
  </si>
  <si>
    <t>Žema kaimo gyventojų verslinė motyvacija, dėl nepakankamų verslumo žinių, visuomenės senėjimo</t>
  </si>
  <si>
    <t xml:space="preserve">Poreikis suformuluotas atsižvelgiant į 1, 2, 7 stiprybes bei 1 ,2 ir 4, 5 galimybes. Pasinaudodami paramos galimybėmis, verslo subjektai galės išnaudoti strategiškai verslo plėtrai patogią geografinę padėtį, taikyti jaunų ir/ar naujų gyventojų inovatyvias verslumo iniciatyvas.Veiklą įvairinti ir taip užsidirbti papildomų pajamų galės ir ūkininkaujantys, ypač ekologiškai. Sėkmingai verslo plėtrai pasitarnaus ir gamintojų bei vartotojų bendradarbiavimas, inovacijų taikymas.   </t>
  </si>
  <si>
    <t xml:space="preserve">Formuluojant poreikį, atsižvelgta į VVG teritorijos gyventojų nuomonę: poreikių tyrimo rezultatai parodė, kad paramą verslui ir darbo vietų kūrimui kaip labai svarbią ir svarbią veiklą nurodė 96,6 proc. poreikių tyrime dalyvavusių VVG teritorijos gyventojų. </t>
  </si>
  <si>
    <t xml:space="preserve">Formuluojant poreikį, atsižvelgta į VVG teritorijos gyventojų nuomonę: poreikių tyrimo rezultatai parodė, kad paramą turizmo infrastruktūros ir paslaugų plėtrai kaip labai svarbią ir svarbią veiklą nurodė 75,6 proc. poreikių tyrime dalyvavusių VVG teritorijos gyventojų. </t>
  </si>
  <si>
    <t>Poreikis susijęs su  Širvintų r. sav. 2021-2027 m. strateginiame plėtros plane numatyto 3.1 tikslo ,,Verslo aplinkos gerinimas", 3.2 tikslo ,,Pažangaus kaimo vystymas", 3.3 tikslo ,,Kultūrinio turizmo vystymas" įgyvendinimu. Su 2022-2030 m. Vilniaus regiono plėtros plano 1.1. uždavinio ,,Sudaryti patrauklias sąlygas pritraukti investicijas, vidiniams netolygumams mažinti" įgyvendinimu.  Poreikis susijęs ir su strategijos  LIETUVA 2030 įgyvendinimu, kuriant sumanią ekonomiką.</t>
  </si>
  <si>
    <t xml:space="preserve">Poreikis suformuluotas atsižvelgiant į 1, 4, 5 silpnybes bei 1 ir 3-6 grėsmes. Parama verslui sustiprins verslo kūrimo galimybes, padidins kaimo gyventojų motyvaciją imtis verslo, skatins verslininkus ieškoti galimybių verslo plėtrai, kuriant aukštesnės pridėtinės vertės produktus ir paslaugas. Parama padės palaikyti verslo konkurencingumą, diegti inovacijas ir prisidėti įgyvendinant ES Žaliojo kurso reikalavimus. </t>
  </si>
  <si>
    <t xml:space="preserve">Formuluojant poreikį, atsižvelgta į VVG teritorijos gyventojų nuomonę: poreikių tyrimo rezultatai parodė, kad paramą viešosios infrastruktūros atnaujinimui ir pritaikymui kaip labai svarbią ir svarbią veiklą nurodė 87,8 proc. poreikių tyrime dalyvavusių VVG teritorijos gyventojų. </t>
  </si>
  <si>
    <t xml:space="preserve">Poreikis susijęs su  Širvintų r. sav. 2021-2027 m. strateginiame plėtros plane numatyto 1.4 tikslo ,,Socialiai saugios ir sveikos visuomenės formavimas", 2.3 tikslo ,,Socialinės infrastruktūros ir gyvenamosios aplinkos gerinimas", 2.4 tikslo ,,Švarios ir patrauklios aplinkos kūrimas", 3.2 tikslo ,,Pažangaus kaimo vystymas" įgyvendinimu. </t>
  </si>
  <si>
    <t>Atsikeliančių iš didmiesčių gyventi į kaimo vietoves jaunų gyventojų aktyvumas plėtojant sumanias verslumo iniciatyvas</t>
  </si>
  <si>
    <t xml:space="preserve">Poreikis suformuluotas atsižvelgiant į 2, 5-6 stiprybes bei 1,  6-7 galimybes. Viešosios infrastruktūros atnaujinimui bei pritaikymui galės būti panaudotas atsikeliančių iš didmiesčių gyventi į kaimo vietoves jaunų gyventojų aktyvumas plėtojant sumanias iniciatyvas. Prie infrastruktūros pritaikymo prisidės aktyviai veikiančios NVO, panaudodamos plėtojamas kultūros ir sporto renginių tradicijas. </t>
  </si>
  <si>
    <t xml:space="preserve">Formuluojant poreikį, atsižvelgta į VVG teritorijos gyventojų nuomonę: poreikių tyrimo rezultatai parodė, kad paramą paslaugų socialiai pažeidžiamoms gyventojų grupėms plėtrai kaip labai svarbią ir svarbią veiklą nurodė 89,6 proc. poreikių tyrime dalyvavusių VVG teritorijos gyventojų. </t>
  </si>
  <si>
    <t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3.1 uždavinio ,,Užtikrinti kokybiškas socialines paslaugas" įgyvendinimu. Su ES Baltijos jūros regiono strategijos 2019-2024 m. politikos sritimi ,,Sveikata". </t>
  </si>
  <si>
    <t xml:space="preserve">Poreikis susijęs su  Širvintų r. sav. 2021-2027 m. strateginiame plėtros plane numatyto 3.1 tikslo ,,Verslo aplinkos gerinimas", 3.2 tikslo ,,Pažangaus kaimo vystymas", 3.3 tikslo ,,Kultūrinio turizmo vystymas" įgyvendinimu.  Su 2022-2030 m. Vilniaus regiono plėtros plano 1.2. uždavinio ,,Paskatinti tolygią kūrybinės ekonomikos ir turizmo plėtrą" įgyvendinimu. Su ES Baltijos jūros regiono strategijos 2019-2024 m. politikos sritimi ,,Turizmas". </t>
  </si>
  <si>
    <t xml:space="preserve">Formuluojant poreikį, atsižvelgta į VVG teritorijos gyventojų nuomonę: poreikių tyrimo rezultatai parodė, kad paramą bendruomeniškumą skatinančių iniciatyvų vystymui, kaip labai svarbią ir svarbią veiklą nurodė 85,2 proc. poreikių tyrime dalyvavusių VVG teritorijos gyventojų. </t>
  </si>
  <si>
    <t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 tikslo ,,Mažinti socialinę atskirtį" įgyvendinimu. </t>
  </si>
  <si>
    <t xml:space="preserve">Poreikis suformuluotas atsižvelgiant į  2, 5, 7 silpnybes bei 2, 5, 7 grėsmes. NVO iniciatyvų tęstinumo užtikrinimas turėtų prisidėti prie kaimo gyventojų verslinės motyvacijos augimo, būtų sudarytos galimybės įveiklinti bendruomeninių organizacijų naudojamą infrastruktūrą, NVO būtų įgalinamos ugdyti gyventojų aplinkosauginę sąvimonę, propaguoti sveiką gyvenseną. Būtų stiprinami socialiniai kontaktai ir ryšiai, VVG teritorijos gyvybingumas. </t>
  </si>
  <si>
    <t xml:space="preserve">Poreikis suformuluotas atsižvelgiant į 1, 3-4, 6-7 stiprybes bei 1-4 ir 6-7 galimybes. Verslo subjektai, gyventojai, ūkininkai galės išnaudoti strategiškai turizmo plėtrai patogią geografinę padėtį, gamtinį, kultūrinį, istorinį unikalumą, jau esamą kaimo turizmo potencialą. Ūkininkaujantus galės pasinaudoti kaimo turizmo teikiamos galimybėmis, įvairindami savo įprastą veiklą, jas papildydami paslaugų teikimu.  Bus pasinaudota vietos turizmo paklausos augimo galimybėmis. </t>
  </si>
  <si>
    <t xml:space="preserve">Poreikis suformuluotas atsižvelgiant į 3, 5-6 stiprybes bei 1, 6-7 galimybes. NVO galės panaudoti savo turimas projektinių veiklų kompetencijas aplinkosauginės sąvimonės ugdymui, sveikos gyvensenos propagavimui, pritaikant turimas kultūros ir sporto renginių tradicijas, švarią aplinką, unikalią gamtą. Bus panaudotos miestiečių ir VVG teritorijos gyventojų bendradarbiavimo galimybės, išnaudojamas didėjantis visuomenės socialinis mobilumas, kūrybiškumas,  kaimo vietovių patrauklumas. </t>
  </si>
  <si>
    <t xml:space="preserve">Poreikis suformuluotas atsižvelgiant į 4, 6 silpnybes bei 1, 3-6 grėsmes. Parama verslui sustiprins verslo kūrimo galimybes, padidins kaimo gyventojų motyvaciją imtis verslo, skatins verslininkus ieškoti galimybių verslo plėtrai, kuriant aukštesnės pridėtinės vertės produktus ir paslaugas. Parama padės diegti sumanius sprendimus, teikiant turizmo paslaugas. Taikant inovatyvius sprendimus, bus sudarytos galimybės tarptautiniam turizmui plėtoti.  </t>
  </si>
  <si>
    <t xml:space="preserve">Poreikis suformuluotas atsižvelgiant į 1-3, 6 silpnybes bei 5, 7 grėsmes. Investicijos į infrastruktūrą prisidės prie gyvenimo kokybės gerinimo kaimo vietovėse, padidins jų patrauklumą jauniems žmonėms kurtis ir dirbti, tai prisidės prie kartų kaitos užtikrinimo, didins regione kurimų produktų ir teikiamų paslaugų vartotojų ratą, sudarys prielaidas didinti sveikatinimui ir laisvalaikiui skirtų veiklų įvairovę. </t>
  </si>
  <si>
    <t xml:space="preserve">Poreikis suformuluotas atsižvelgiant į 2, 5 stiprybes bei 4-5 galimybes. Paslaugų prieinamumui gerinti labai svarbus atsikeliančių iš didmiesčių gyventi į kaimo vietoves jaunų gyventojų aktyvumas ir sumanių socialinių problemų sprendimo būdų realizavimas. Labai svarbus ir  NVO indėlis, jų gebėjimai įgyvendinti veiklos projektus. Bendradrabiavimas su vietos ūkininkais sudaro galimybės jų įtraukčiai į socialiai pažeidžiamų gyventojų grupių sveikatingumo gerinimą. </t>
  </si>
  <si>
    <t xml:space="preserve">Poreikis suformuluotas atsižvelgiant į 2, 3, 7 silpnybes bei 2, 7 grėsmes. Paslaugų prieinamumo didinimas padės spręsti blogėjančios demografinės situacijos įtakojamos socailinės atskirties problemas, poreikio tenkinimas prisidės prie socialinių paslaugų įvairovės didinimo, į socialinių problemų sprendimą skatins įsitraukti NVO, taikyti sumanius socialinių problemų sprendimo būdus, prisidės prie visuomenės netoleracijos socialiai atskirtiems gyventojams mažinimo. </t>
  </si>
  <si>
    <t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t>
  </si>
  <si>
    <t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t>
  </si>
  <si>
    <t>Bus remiamos veiklos reikalingos verslui pradėti ir plėtoti</t>
  </si>
  <si>
    <t>Bus remiamos veiklos reikalingos kaimo bendruomenių ir NVO iniciatyvų įgyvendinimui</t>
  </si>
  <si>
    <t>Bus remiamos veiklos reikalingos socialiniam verslui kurti ir plėtoti</t>
  </si>
  <si>
    <t>Bus remiamos veiklos reikalingos kuriant patrauklią aplinką paslaugoms teikti</t>
  </si>
  <si>
    <t xml:space="preserve"> VVG teritorijoje registruoti privatūs juridiniai asmenys (LMMĮ), naujai įsteigtos labai mažos įmonės, fiziniai asmenys (vyresni nei 18 m.), ūkininkai</t>
  </si>
  <si>
    <t xml:space="preserve">VVG teritorijos gyventojai </t>
  </si>
  <si>
    <t>Pareiškėjai: Širvintų r. sav.  registruotos nevyriausybinės organizacijos. Partneriai: juridiniai asmenys</t>
  </si>
  <si>
    <t>Sąlygos numatytos SP ir VP administravimo taisyklėse</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</si>
  <si>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</si>
  <si>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sumanaus turizmo plėtrai ir kt. </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</si>
  <si>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didesniam socialiai pažeidžiamų   VVG teritorijos gyventojų skaičiui ir kt. </t>
  </si>
  <si>
    <t xml:space="preserve">iki 20 000 </t>
  </si>
  <si>
    <t xml:space="preserve">iki 90 </t>
  </si>
  <si>
    <t xml:space="preserve">iki 95 </t>
  </si>
  <si>
    <t xml:space="preserve">iki 40 000 </t>
  </si>
  <si>
    <t xml:space="preserve">iki 40 </t>
  </si>
  <si>
    <t xml:space="preserve">Pagal maksimalią paramos sumą vienam projektui įgyvendinti, įvertinus 2014-2020 m. VPS įgyvendinimo patirtį ir kaimo plėtros dalyvių iniciatyvas </t>
  </si>
  <si>
    <t xml:space="preserve">Bus sudarytos sąlygos teikti paraiškas bet kurios seniniūnijos pareiškėjams. Veiklų specifika sudarys galimybes projekto rezultatais naudotis visiems VVG teritorijos gyventojams. Bus užtikrintas Taisyklių 17.2.3.1 punkto įgyvendinimas </t>
  </si>
  <si>
    <t>Bus sudarytos sąlygos teikti ir įgyvendinti projektus su partneriais</t>
  </si>
  <si>
    <t>Bus finansuojami inovaciniai sprendimai</t>
  </si>
  <si>
    <t xml:space="preserve">Taikant lyčių lygybės ir nediskriminavimo principus, bus sudarytos vienodos galimybės pateikti VP paraiškas, jas įgyvendinti ir naudotis įgyvendinto projekto rezultatais </t>
  </si>
  <si>
    <t>Visiems sudarytos vienodos sąlygos, netaikant pozityvios diskriminacijos pagal amžių, dalyvauti projektinėse veiklose</t>
  </si>
  <si>
    <t>Atrenkant projektus numatyta, kad visų pirma finansuojamos projektų paraiškos, kurias teikia fiziniai asmenys ne vyresni nei 40 metų amžiaus</t>
  </si>
  <si>
    <t>Netaikoma. Inovacijų diegimui paramos suma vienam projektui yra per maža</t>
  </si>
  <si>
    <t>2 poreikis. Pritaikyti  VVG teritorijos kraštovaizdžius ir didelės vertės kultūros ir gamtos paveldą turizmo srautų didinimui, ekosisteminių paslaugų gerinimui</t>
  </si>
  <si>
    <t>4 poreikis. Didinti paslaugų prieinamumą socialiai pažeidžiamoms gyventojų grupėms, sudarant galimybes naujų socialinių paslaugų teikimui</t>
  </si>
  <si>
    <t xml:space="preserve">5 poreikis. Užtikrinti NVO iniciatyvų tęstinumą, sudarant galimybes skatinti verslumą, aplinkosauginės sąvimonės ugdymą, sveikos gyvensenos propagavimą   </t>
  </si>
  <si>
    <t xml:space="preserve">3 poreikis. Gerinti viešosios infrastruktūros prieinamumą ir kokybę bei jos pritaikymą gyventojų sveikatingumui ir laisvalaikiui skirtoms veikloms </t>
  </si>
  <si>
    <t>Rekreacinei ir turizmo, įskaitant sveikatinimą ir laisvalaikį,  paskirčiai pritaikyti infrastruktūros objektai/elementai, vnt. (VPS įgyvendinimo stebėsenos duomenimis)</t>
  </si>
  <si>
    <t>Pagerintoje infrastruktūroje įgyvendinamų veiklų skaičius, vnt.  (VPS įgyvendinimo stebėsenos duomenimis)</t>
  </si>
  <si>
    <t>Sukurtų naujų paslaugų skaičius, vnt.  (VPS įgyvendinimo stebėsenos duomenimis)</t>
  </si>
  <si>
    <t>Paremtų verslo pradžios projektų skaičius, vnt.  (VPS įgyvendinimo stebėsenos duomenimis)</t>
  </si>
  <si>
    <t>Sukurtų sumanių, tvarių, integruojančių sveikatos aspektus (mityba, fizinis aktyvumas, psichologinė sveikata ir kt.), pristatančių vietos gamtos ir kultūros išteklius turizmo paslaugų skaičius, vnt.  (VPS įgyvendinimo stebėsenos duomenimis)</t>
  </si>
  <si>
    <t>Sukurtų produktų/plėtojamų paslaugų skaičius, vnt.  (VPS įgyvendinimo stebėsenos duomenimis)</t>
  </si>
  <si>
    <t xml:space="preserve">Planuojama paremti infrastruktūros atnaujinimą, kuri gerins viešųjų paslaugų prieinamumą. Paslaugų teikimo koordinavimui bus sukurta 0,25 DV. Kadangi projektas ne pelno, tai išlaikyti didesnį DV skaičių projekto įgyvendintojai, kaip rodo VP įgyvendinimo patirtys, neturės galimybių. </t>
  </si>
  <si>
    <t xml:space="preserve">Pagal priemonę planuojama, kad paremtuose trijuose verslo subjektuose bus sukurta po 0,5 DV, vienas subjektas sukurs 1 DV. DV bus sukurtos įgyvendinus keturis projektus iš paremtų 7 projektų skaičiaus. Tikimasi, kad paramos bus prašoma plėtrai, jau darbuotuojus turinčiose trijose įmonėse. </t>
  </si>
  <si>
    <t xml:space="preserve">Planuojama paremti du ne pelno socialinio verslo projektus, kuriuose bus sukuriama po 0,5 DV. Teikiant socialines paslaugas, sunku išlaikyti darbo vietas. Veikloms vykdyti galimai bus pasitelkiami savanoriai. </t>
  </si>
  <si>
    <t xml:space="preserve">Viešai konsultuojantis bei įgyvendinant  komunikacjos veiklas, numatyta, kad įgyvendinant socialinio verslo kūrimo ir plėtros projektus, asmenys, kuriems taikomi remiami socialinės įtraukties projektai sudarys apie 5-10 proc. visų socialinės įtraukties reikalingų VVG teritorijos gyventojų. </t>
  </si>
  <si>
    <t xml:space="preserve">Viešai konsultuojantis su VVG teritorijos gyventojais, nustatyta ir planuojama, kad bus sudarytos palankesnės sąlygos naudotis paslaugomis ir infrastruktūra 5 proc. gyventojų. </t>
  </si>
  <si>
    <t xml:space="preserve">Viešai konsultuojantis su VVG teritorijos gyventojais ir įvertinus 2014-2020 metų patirtį, nustatyta ir planuojama, kad paslaugų gavėjų/turistų/lankytojų skaičius projektui vidutiniškai sudarys apie 20 unikalių paslaugomis besinaudojančių gyventojų. </t>
  </si>
  <si>
    <t xml:space="preserve">Viešai konsultuojantis su vietos gyventojais ir organizacijomis bei įgyvendinant su ES finansavimu susijusias komunikacjos veiklas, nustatyta ir planuojama, kas pasinaudojus BŽŪP skiriama parama, bus plėtojamos dvi socialinio verslo įmonės. </t>
  </si>
  <si>
    <t xml:space="preserve">Viešai konsultuojantis su VVG teritorijos gyventojais, verslo atstovais, įvertinus galimą paramos intensyvumą, maksimalų paramos dydį projektui, galimus išteklių kainų augimo ir paklausos mažėjimo pokyčius,  nustatyta ir planuojama paremti septynias plėtojamas kaimo verslo įmones. </t>
  </si>
  <si>
    <t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t>
  </si>
  <si>
    <t xml:space="preserve">Tikslas - skatinti gyvybingą verslą, stiprinantį  kaimiškųjų vietovių ekonominį potencialą. Priemonė siejasi su BŽŪP SO8 tikslu ir įgyvendina jos siekius skirtus ekonomikos augimui ir darbo vietų kūrimui. Priemonės įgyvendinimas prisidės prie BŽŪP R.37, R.39, R.41 rodiklių įgyvendinimo.  Parama ekonominės veiklos vystymui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nes skatins ekonominę VVG teritorijos plėtrą.  </t>
  </si>
  <si>
    <t>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t>
  </si>
  <si>
    <t xml:space="preserve">Tikslas - skatinti kaimo gyventojus dalyvauti kaimo vietovių sumanumui didinti skirtose veiklose. Priemonė siejasi su 8 konkretaus tikslo siekiais:  vietos plėtra, socialinė įtrauktis. Priemonės įgyvendinimas prisidės prie BŽŪP R.41 rodiklio įgyvendinimo.  Priemonė tiesiogiai siejasi su VPS tema ,,Sumani ekonomika visuomenės poreikiams", nes bus tenkinami gyventojų poreikiai, susiję su jų užimtumu, sveikata, laisvalaikiu, aplinkosaugos kompetencijomis, kultūros puoselėjimo iniciatyvomis. NVO bus įgalintos prisidėti prie gyventojų užimtumo didinimo, inicijuoti gyvenimo būdo pokyčius, susijusius su ES Žaliojo kurso įgyvendinimu. </t>
  </si>
  <si>
    <t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t>
  </si>
  <si>
    <t xml:space="preserve">Tikslas - pritaikyti socialines paslaugas senstančios visuomenės poreikiams ir sumažinti neigiamas visuomenės nuostatas, susijusias su pažeidžiamų grupių integracija. Priemonė siejasi su 8 konkretaus tikslo siekiais:  vietos plėtra, socialinė įtrauktis. Priemonės įgyvendinimas prisidės prie BŽŪP R.37, R.39, R.42 rodiklių įgyvendinimo.  Priemonė tiesiogiai siejasi su VPS tema ,,Sumani ekonomika visuomenės poreikiams", nes verslumo iniciatyvos bus pasitelkiamos socialinėms problemoms spręsti. Bus sudarytos prielaidos integruoti pažeidžiamas gyventojų grupes į visuomenę, teikti kompleksiškas, individualius poreikius atitinkančias paslaugas bendruomenėje ar šeimoje.  </t>
  </si>
  <si>
    <t xml:space="preserve">Įgyvendinus priemonę, bus išspręsti iššūkiai kylantys dėl viešosios infrastruktūros prieinamumo ir kokybės bei jos pritaikymo gyventojų sveikatingumui ir laisvalaikiui skirtoms veikloms. Atnaujinta/ptitaikyta infrastruktūra bus tvari t.y. atitinkanti gyventojų poreikius, teigiamai įtakojanti VVG teritorijos patrauklumą ir gyvybingumą, tausojanti aplinką ir nedaranti neigiamos įtakos klimato kaitai.  Infrastruktūra bus gerinama ją išlaikant kaip natūralią ekosistemą. </t>
  </si>
  <si>
    <t xml:space="preserve">Tikslas -gerinti gyvenimo kokybę kaimo vietovėse, didinant  paslaugų prieinamumą vietos bendruomenei. Priemonė siejasi su 8 konkretaus tikslo siekiais:  vietos plėtra, socialinė įtrauktis. Priemonės įgyvendinimas prisidės prie BŽŪP R.37, R.41 rodiklių įgyvendinimo.  Priemonė tiesiogiai siejasi su VPS tema ,,Sumani ekonomika visuomenės poreikiams", nes tvari infrastruktūra  labai svarbus kontekstas sumaniai ekonomikai plėtoti. Tvariai vystoma aplinka sudaro sąlygas būti sveikiems, rūpintis savo sveikata, aktyviai gyventi, sportuoti, bendrauti ir bendradarbiauti, jaustis gerai tiek fiziškai, tiek psichologiškai.  Kartu bus stiprinami VVG teritorijos gyventojų socialiniai kontaktai, bus sprendžiama paslaugų infrastruktūros tinklo retėjimo problema. </t>
  </si>
  <si>
    <t xml:space="preserve">iki 60 000 </t>
  </si>
  <si>
    <t xml:space="preserve">Viešai konsultuojantis su VVG teritorijos gyventojais ir įvertinus 2014-2020 metų patirtį, nustatyta ir planuojama, kad veiklos projektuose dalyvaus 50 unikalių dalyvių (vidutiniškai 10 unikalių dalyvių projektui). </t>
  </si>
  <si>
    <t>Miestiečių besikuriančių kaimo vietovėse gebėjimų pritaikymas vietos ekonomikoje, jų bendradarbiavimas su vietos bendruomenėmis, didėjantis visuomenės socialinis mobilumas</t>
  </si>
  <si>
    <t>Sukurtų paslaugų, sprendžiančių socialines (asmeninės pagalbos, priežiūros, pavėžėjimo ir kt.) socialiai pažeidžiamų gyventojų grupių problemas, skaičius, vnt.  (VPS įgyvendinimo stebėsenos duomenimis)</t>
  </si>
  <si>
    <t>Į socialinius kontaktus ir ryšius stiprinančių veiklų (aplinkosauginės savimonės ugdymas, sveikos gyvensenos propagavimą ir kt.) įgyvendinimą įsitraukusių kaimo bendruomenių ir NVO skaičius, vnt.  (VPS įgyvendinimo stebėsenos duomenimis)</t>
  </si>
  <si>
    <t>Pareiškėjai: Širvintų r. sav.  registruotos nevyriausybinės organizacijos, savivaldybė, savivaldybės įstaigos. Partneriai: juridiniai asmenys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</si>
</sst>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
      <sz val="12"/>
      <color theme="1"/>
      <name val="Times New Roman"/>
      <family val="1"/>
      <charset val="186"/>
    </font>
    <font>
      <sz val="11"/>
      <color rgb="FF000000"/>
      <name val="Calibri"/>
      <family val="2"/>
      <charset val="186"/>
      <scheme val="minor"/>
    </font>
    <font>
      <sz val="14"/>
      <color rgb="FF000000"/>
      <name val="Times New Roman"/>
      <family val="1"/>
      <charset val="186"/>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773">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0" fillId="0" borderId="0" xfId="0" applyFont="1" applyAlignment="1">
      <alignment vertical="top"/>
    </xf>
    <xf numFmtId="0" fontId="20" fillId="0" borderId="0" xfId="0" applyFont="1" applyAlignment="1">
      <alignment horizontal="center" vertical="top"/>
    </xf>
    <xf numFmtId="0" fontId="20" fillId="0" borderId="0" xfId="0" applyFont="1" applyAlignment="1" applyProtection="1">
      <alignment vertical="top"/>
      <protection locked="0"/>
    </xf>
    <xf numFmtId="0" fontId="20"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2" fillId="0" borderId="0" xfId="0" applyFont="1" applyAlignment="1" applyProtection="1">
      <alignment vertical="top"/>
      <protection locked="0"/>
    </xf>
    <xf numFmtId="0" fontId="1" fillId="0" borderId="0" xfId="0" applyFont="1" applyAlignment="1" applyProtection="1">
      <alignment vertical="top"/>
      <protection locked="0"/>
    </xf>
    <xf numFmtId="0" fontId="22"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0"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2"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2"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2" fillId="0" borderId="0" xfId="0" applyFont="1" applyAlignment="1">
      <alignment horizontal="center" vertical="top"/>
    </xf>
    <xf numFmtId="0" fontId="23" fillId="0" borderId="0" xfId="0" applyFont="1" applyAlignment="1">
      <alignment vertical="top"/>
    </xf>
    <xf numFmtId="0" fontId="9" fillId="2" borderId="11" xfId="0" applyFont="1" applyFill="1" applyBorder="1" applyAlignment="1">
      <alignment horizontal="center"/>
    </xf>
    <xf numFmtId="0" fontId="17"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1" fillId="0" borderId="0" xfId="0" applyFont="1" applyAlignment="1">
      <alignment vertical="top"/>
    </xf>
    <xf numFmtId="0" fontId="14" fillId="2" borderId="1" xfId="0" applyFont="1" applyFill="1" applyBorder="1" applyAlignment="1">
      <alignment horizontal="center" vertical="top"/>
    </xf>
    <xf numFmtId="0" fontId="20" fillId="0" borderId="0" xfId="0" applyFont="1" applyAlignment="1">
      <alignment horizontal="center"/>
    </xf>
    <xf numFmtId="0" fontId="4" fillId="4" borderId="1" xfId="0" applyFont="1" applyFill="1" applyBorder="1" applyAlignment="1">
      <alignment horizontal="center" wrapText="1"/>
    </xf>
    <xf numFmtId="0" fontId="24" fillId="0" borderId="0" xfId="0" applyFont="1"/>
    <xf numFmtId="0" fontId="0" fillId="3" borderId="0" xfId="0" applyFill="1" applyAlignment="1">
      <alignment horizontal="center" vertical="top"/>
    </xf>
    <xf numFmtId="0" fontId="21"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1" fillId="0" borderId="0" xfId="0" applyFont="1" applyProtection="1">
      <protection locked="0"/>
    </xf>
    <xf numFmtId="0" fontId="21"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1"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0" fillId="0" borderId="0" xfId="0" applyFont="1" applyAlignment="1">
      <alignment horizontal="left" vertical="top"/>
    </xf>
    <xf numFmtId="0" fontId="24"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29" fillId="2" borderId="1" xfId="0" applyFont="1" applyFill="1" applyBorder="1" applyAlignment="1">
      <alignment vertical="top"/>
    </xf>
    <xf numFmtId="0" fontId="29"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0"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0"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2"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2"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7"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1"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4"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2"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29"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29"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8" fillId="2" borderId="21" xfId="0" applyFont="1" applyFill="1" applyBorder="1" applyAlignment="1">
      <alignment horizontal="center" vertical="top" wrapText="1"/>
    </xf>
    <xf numFmtId="0" fontId="22"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8" fillId="2" borderId="21" xfId="0" applyFont="1" applyFill="1" applyBorder="1" applyAlignment="1">
      <alignment horizontal="center" vertical="top"/>
    </xf>
    <xf numFmtId="0" fontId="22"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2"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5"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13" fillId="4" borderId="1" xfId="0" applyFont="1" applyFill="1" applyBorder="1" applyAlignment="1" applyProtection="1">
      <alignment vertical="top" wrapText="1"/>
      <protection locked="0"/>
    </xf>
    <xf numFmtId="0" fontId="29"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29" fillId="0" borderId="0" xfId="0" applyFont="1" applyAlignment="1">
      <alignment horizontal="center" vertical="top"/>
    </xf>
    <xf numFmtId="0" fontId="13" fillId="0" borderId="1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3"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29" fillId="2" borderId="14" xfId="0" applyFont="1" applyFill="1" applyBorder="1" applyAlignment="1">
      <alignment horizontal="left" vertical="top"/>
    </xf>
    <xf numFmtId="0" fontId="29" fillId="2" borderId="1" xfId="0" applyFont="1" applyFill="1" applyBorder="1" applyAlignment="1">
      <alignment horizontal="left" vertical="top" wrapText="1"/>
    </xf>
    <xf numFmtId="0" fontId="29"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13" fillId="5" borderId="27" xfId="0" applyFont="1" applyFill="1" applyBorder="1" applyAlignment="1">
      <alignment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6"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0" fontId="13" fillId="2" borderId="22" xfId="0" applyFont="1" applyFill="1" applyBorder="1" applyAlignment="1" applyProtection="1">
      <alignment vertical="top" wrapText="1"/>
      <protection locked="0"/>
    </xf>
    <xf numFmtId="0" fontId="13" fillId="0" borderId="22" xfId="0" applyFont="1" applyBorder="1" applyAlignment="1" applyProtection="1">
      <alignment horizontal="left" vertical="top" wrapText="1"/>
      <protection locked="0"/>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2" borderId="33" xfId="0" applyFont="1" applyFill="1" applyBorder="1" applyAlignment="1" applyProtection="1">
      <alignment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19"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0" fontId="37" fillId="0" borderId="24" xfId="0" applyFont="1" applyBorder="1" applyAlignment="1" applyProtection="1">
      <alignment vertical="top" wrapText="1"/>
      <protection locked="0"/>
    </xf>
    <xf numFmtId="0" fontId="0" fillId="0" borderId="15" xfId="0" applyBorder="1" applyAlignment="1" applyProtection="1">
      <alignment vertical="center" wrapText="1"/>
      <protection locked="0"/>
    </xf>
    <xf numFmtId="0" fontId="0" fillId="0" borderId="13" xfId="0" applyBorder="1" applyAlignment="1" applyProtection="1">
      <alignment vertical="center" wrapText="1"/>
      <protection locked="0"/>
    </xf>
    <xf numFmtId="0" fontId="38" fillId="0" borderId="15" xfId="0" applyFont="1" applyBorder="1" applyAlignment="1" applyProtection="1">
      <alignment vertical="center" wrapText="1"/>
      <protection locked="0"/>
    </xf>
    <xf numFmtId="0" fontId="7" fillId="0" borderId="24" xfId="0" applyFont="1" applyBorder="1" applyAlignment="1" applyProtection="1">
      <alignment horizontal="center" vertical="top"/>
      <protection locked="0"/>
    </xf>
    <xf numFmtId="0" fontId="39" fillId="0" borderId="22" xfId="0" applyFont="1" applyBorder="1" applyAlignment="1" applyProtection="1">
      <alignment vertical="top" wrapText="1"/>
      <protection locked="0"/>
    </xf>
    <xf numFmtId="0" fontId="2" fillId="0" borderId="0" xfId="0" applyFont="1" applyAlignment="1" applyProtection="1">
      <alignment horizontal="left" wrapText="1"/>
      <protection locked="0"/>
    </xf>
    <xf numFmtId="0" fontId="3" fillId="0" borderId="0" xfId="0" applyFont="1" applyAlignment="1">
      <alignment horizontal="center"/>
    </xf>
    <xf numFmtId="0" fontId="33"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8" fillId="2" borderId="62" xfId="0" applyFont="1" applyFill="1" applyBorder="1" applyAlignment="1">
      <alignment horizontal="center" wrapText="1"/>
    </xf>
    <xf numFmtId="0" fontId="25" fillId="4" borderId="3" xfId="0" applyFont="1" applyFill="1" applyBorder="1" applyAlignment="1">
      <alignment horizontal="center" vertical="top" wrapText="1"/>
    </xf>
    <xf numFmtId="0" fontId="25" fillId="4" borderId="4" xfId="0" applyFont="1" applyFill="1" applyBorder="1" applyAlignment="1">
      <alignment horizontal="center" vertical="top" wrapText="1"/>
    </xf>
    <xf numFmtId="0" fontId="25" fillId="4" borderId="48" xfId="0" applyFont="1" applyFill="1" applyBorder="1" applyAlignment="1">
      <alignment horizontal="center" vertical="top" wrapText="1"/>
    </xf>
    <xf numFmtId="0" fontId="25" fillId="4" borderId="6" xfId="0" applyFont="1" applyFill="1" applyBorder="1" applyAlignment="1">
      <alignment horizontal="center" vertical="top" wrapText="1"/>
    </xf>
    <xf numFmtId="0" fontId="25" fillId="4" borderId="0" xfId="0" applyFont="1" applyFill="1" applyAlignment="1">
      <alignment horizontal="center" vertical="top" wrapText="1"/>
    </xf>
    <xf numFmtId="0" fontId="25" fillId="4" borderId="24" xfId="0" applyFont="1" applyFill="1" applyBorder="1" applyAlignment="1">
      <alignment horizontal="center" vertical="top" wrapText="1"/>
    </xf>
    <xf numFmtId="0" fontId="25" fillId="4" borderId="2" xfId="0" applyFont="1" applyFill="1" applyBorder="1" applyAlignment="1">
      <alignment horizontal="center" vertical="top" wrapText="1"/>
    </xf>
    <xf numFmtId="0" fontId="25" fillId="4" borderId="49" xfId="0" applyFont="1" applyFill="1" applyBorder="1" applyAlignment="1">
      <alignment horizontal="center" vertical="top" wrapText="1"/>
    </xf>
    <xf numFmtId="0" fontId="25" fillId="4" borderId="8"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xf numFmtId="0" fontId="7" fillId="0" borderId="4" xfId="0" applyFont="1" applyBorder="1" applyAlignment="1">
      <alignment horizontal="left" wrapText="1"/>
    </xf>
    <xf numFmtId="0" fontId="4" fillId="2" borderId="1" xfId="0" applyFont="1" applyFill="1" applyBorder="1" applyAlignment="1">
      <alignment horizontal="center" vertical="top"/>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7"/>
  <sheetViews>
    <sheetView topLeftCell="A40" workbookViewId="0">
      <selection activeCell="D37" sqref="D37"/>
    </sheetView>
  </sheetViews>
  <sheetFormatPr defaultColWidth="9.140625" defaultRowHeight="15" x14ac:dyDescent="0.25"/>
  <cols>
    <col min="1" max="1" width="4.7109375" style="1" customWidth="1"/>
    <col min="2" max="2" width="8.7109375" style="41" customWidth="1"/>
    <col min="3" max="3" width="18.7109375" style="18" customWidth="1"/>
    <col min="4" max="4" width="45.7109375" style="1" customWidth="1"/>
    <col min="5" max="5" width="60.7109375" style="41" customWidth="1"/>
    <col min="6" max="6" width="15.7109375" style="18" hidden="1" customWidth="1"/>
    <col min="7" max="8" width="12.7109375" style="18" hidden="1" customWidth="1"/>
    <col min="9" max="9" width="15.7109375" style="18" hidden="1" customWidth="1"/>
    <col min="10" max="10" width="20.7109375" style="18" hidden="1" customWidth="1"/>
    <col min="11" max="11" width="15.7109375" style="568" hidden="1" customWidth="1"/>
    <col min="12" max="14" width="15.7109375" style="18" hidden="1" customWidth="1"/>
    <col min="15" max="16" width="15.7109375" style="1" customWidth="1"/>
    <col min="17" max="16384" width="9.140625" style="1"/>
  </cols>
  <sheetData>
    <row r="2" spans="3:4" ht="30" x14ac:dyDescent="0.25">
      <c r="C2" s="567" t="s">
        <v>1682</v>
      </c>
    </row>
    <row r="3" spans="3:4" x14ac:dyDescent="0.25">
      <c r="C3" s="177"/>
      <c r="D3" s="1" t="s">
        <v>1617</v>
      </c>
    </row>
    <row r="4" spans="3:4" x14ac:dyDescent="0.25">
      <c r="C4" s="178"/>
      <c r="D4" s="1" t="s">
        <v>1111</v>
      </c>
    </row>
    <row r="5" spans="3:4" x14ac:dyDescent="0.25">
      <c r="C5" s="179"/>
      <c r="D5" s="1" t="s">
        <v>1112</v>
      </c>
    </row>
    <row r="6" spans="3:4" x14ac:dyDescent="0.25">
      <c r="C6" s="259"/>
      <c r="D6" s="1" t="s">
        <v>1113</v>
      </c>
    </row>
    <row r="7" spans="3:4" x14ac:dyDescent="0.25">
      <c r="C7" s="180"/>
      <c r="D7" s="1" t="s">
        <v>1113</v>
      </c>
    </row>
    <row r="8" spans="3:4" x14ac:dyDescent="0.25">
      <c r="C8" s="201"/>
      <c r="D8" s="1" t="s">
        <v>1621</v>
      </c>
    </row>
    <row r="10" spans="3:4" ht="30" x14ac:dyDescent="0.25">
      <c r="C10" s="567" t="s">
        <v>1683</v>
      </c>
    </row>
    <row r="11" spans="3:4" x14ac:dyDescent="0.25">
      <c r="C11" s="177"/>
      <c r="D11" s="1" t="s">
        <v>1685</v>
      </c>
    </row>
    <row r="12" spans="3:4" x14ac:dyDescent="0.25">
      <c r="C12" s="724"/>
      <c r="D12" s="1" t="s">
        <v>1686</v>
      </c>
    </row>
    <row r="13" spans="3:4" x14ac:dyDescent="0.25">
      <c r="C13" s="572"/>
      <c r="D13" s="1" t="s">
        <v>1684</v>
      </c>
    </row>
    <row r="15" spans="3:4" x14ac:dyDescent="0.25">
      <c r="C15" s="181" t="s">
        <v>1618</v>
      </c>
    </row>
    <row r="16" spans="3:4" x14ac:dyDescent="0.25">
      <c r="C16" s="105" t="s">
        <v>1679</v>
      </c>
    </row>
    <row r="17" spans="2:16" x14ac:dyDescent="0.25">
      <c r="C17" s="105" t="s">
        <v>1680</v>
      </c>
    </row>
    <row r="18" spans="2:16" x14ac:dyDescent="0.25">
      <c r="C18" s="182" t="s">
        <v>1681</v>
      </c>
    </row>
    <row r="19" spans="2:16" x14ac:dyDescent="0.25">
      <c r="C19" s="182" t="s">
        <v>1619</v>
      </c>
    </row>
    <row r="20" spans="2:16" customFormat="1" x14ac:dyDescent="0.25">
      <c r="B20" s="168"/>
      <c r="C20" s="105" t="s">
        <v>1622</v>
      </c>
      <c r="E20" s="168"/>
      <c r="F20" s="8"/>
      <c r="G20" s="8"/>
      <c r="H20" s="8"/>
      <c r="I20" s="8"/>
      <c r="J20" s="8"/>
      <c r="K20" s="569"/>
      <c r="L20" s="8"/>
      <c r="M20" s="8"/>
      <c r="N20" s="8"/>
    </row>
    <row r="21" spans="2:16" customFormat="1" x14ac:dyDescent="0.25">
      <c r="B21" s="168"/>
      <c r="C21" s="105"/>
      <c r="E21" s="168"/>
      <c r="F21" s="8"/>
      <c r="G21" s="8"/>
      <c r="H21" s="8"/>
      <c r="I21" s="8"/>
      <c r="J21" s="8"/>
      <c r="K21" s="569"/>
      <c r="L21" s="8"/>
      <c r="M21" s="8"/>
      <c r="N21" s="8"/>
    </row>
    <row r="22" spans="2:16" customFormat="1" ht="18.75" x14ac:dyDescent="0.25">
      <c r="B22" s="607" t="s">
        <v>1642</v>
      </c>
      <c r="E22" s="168"/>
      <c r="F22" s="8"/>
      <c r="G22" s="8"/>
      <c r="H22" s="8"/>
      <c r="I22" s="8"/>
      <c r="J22" s="8"/>
      <c r="K22" s="569"/>
      <c r="L22" s="8"/>
      <c r="M22" s="8"/>
      <c r="N22" s="8"/>
    </row>
    <row r="23" spans="2:16" s="176" customFormat="1" ht="60" x14ac:dyDescent="0.25">
      <c r="B23" s="96" t="s">
        <v>1589</v>
      </c>
      <c r="C23" s="32" t="s">
        <v>1596</v>
      </c>
      <c r="D23" s="32" t="s">
        <v>1122</v>
      </c>
      <c r="E23" s="32" t="s">
        <v>1114</v>
      </c>
      <c r="F23" s="483" t="s">
        <v>1560</v>
      </c>
      <c r="G23" s="483" t="s">
        <v>1558</v>
      </c>
      <c r="H23" s="483" t="s">
        <v>1561</v>
      </c>
      <c r="I23" s="483" t="s">
        <v>1562</v>
      </c>
      <c r="J23" s="570" t="s">
        <v>1536</v>
      </c>
      <c r="K23" s="570" t="s">
        <v>1540</v>
      </c>
      <c r="L23" s="570" t="s">
        <v>1542</v>
      </c>
      <c r="M23" s="580" t="s">
        <v>1585</v>
      </c>
      <c r="N23" s="580" t="s">
        <v>1587</v>
      </c>
      <c r="O23" s="580" t="s">
        <v>1590</v>
      </c>
      <c r="P23" s="580" t="s">
        <v>1593</v>
      </c>
    </row>
    <row r="24" spans="2:16" ht="30" x14ac:dyDescent="0.25">
      <c r="B24" s="183">
        <v>1</v>
      </c>
      <c r="C24" s="184" t="s">
        <v>1580</v>
      </c>
      <c r="D24" s="184" t="str">
        <f>'1'!B5</f>
        <v>Apibendrinta informacija apie VVG teritoriją, VPS turinį ir rezultatus</v>
      </c>
      <c r="E24" s="184" t="s">
        <v>1546</v>
      </c>
      <c r="F24" s="185">
        <v>2</v>
      </c>
      <c r="G24" s="185" t="s">
        <v>1559</v>
      </c>
      <c r="H24" s="185">
        <v>6</v>
      </c>
      <c r="I24" s="185">
        <v>1</v>
      </c>
      <c r="J24" s="177" t="s">
        <v>1537</v>
      </c>
      <c r="K24" s="185">
        <v>1</v>
      </c>
      <c r="L24" s="177" t="s">
        <v>1543</v>
      </c>
      <c r="M24" s="177" t="s">
        <v>1544</v>
      </c>
      <c r="N24" s="177" t="s">
        <v>1588</v>
      </c>
      <c r="O24" s="503" t="s">
        <v>1591</v>
      </c>
      <c r="P24" s="184"/>
    </row>
    <row r="25" spans="2:16" ht="45" x14ac:dyDescent="0.25">
      <c r="B25" s="185">
        <v>2</v>
      </c>
      <c r="C25" s="184" t="s">
        <v>1581</v>
      </c>
      <c r="D25" s="184" t="str">
        <f>'2'!$B$1</f>
        <v>VVG teritorijos stiprybės, silpnybės, galimybės ir grėsmės (SSGG) ir jų sąsajos su VVG teritorijos poreikiais</v>
      </c>
      <c r="E25" s="184" t="s">
        <v>1547</v>
      </c>
      <c r="F25" s="185" t="s">
        <v>1568</v>
      </c>
      <c r="G25" s="185" t="s">
        <v>1559</v>
      </c>
      <c r="H25" s="185">
        <v>0</v>
      </c>
      <c r="I25" s="185" t="s">
        <v>1567</v>
      </c>
      <c r="J25" s="177" t="s">
        <v>1538</v>
      </c>
      <c r="K25" s="185" t="s">
        <v>1541</v>
      </c>
      <c r="L25" s="177" t="s">
        <v>1544</v>
      </c>
      <c r="M25" s="177" t="s">
        <v>1588</v>
      </c>
      <c r="N25" s="177" t="s">
        <v>1544</v>
      </c>
      <c r="O25" s="503" t="s">
        <v>1591</v>
      </c>
      <c r="P25" s="184" t="s">
        <v>1700</v>
      </c>
    </row>
    <row r="26" spans="2:16" ht="45" x14ac:dyDescent="0.25">
      <c r="B26" s="183">
        <v>3</v>
      </c>
      <c r="C26" s="184" t="s">
        <v>1580</v>
      </c>
      <c r="D26" s="184" t="str">
        <f>'3'!$B$1</f>
        <v>VVG teritorijos poreikiai</v>
      </c>
      <c r="E26" s="184" t="s">
        <v>1548</v>
      </c>
      <c r="F26" s="185" t="s">
        <v>1565</v>
      </c>
      <c r="G26" s="185" t="s">
        <v>1559</v>
      </c>
      <c r="H26" s="185">
        <v>0</v>
      </c>
      <c r="I26" s="185">
        <v>0</v>
      </c>
      <c r="J26" s="177" t="s">
        <v>1537</v>
      </c>
      <c r="K26" s="185">
        <v>1</v>
      </c>
      <c r="L26" s="177" t="s">
        <v>1543</v>
      </c>
      <c r="M26" s="177" t="s">
        <v>1544</v>
      </c>
      <c r="N26" s="177" t="s">
        <v>1544</v>
      </c>
      <c r="O26" s="503" t="s">
        <v>1591</v>
      </c>
      <c r="P26" s="184"/>
    </row>
    <row r="27" spans="2:16" ht="30" x14ac:dyDescent="0.25">
      <c r="B27" s="131">
        <v>4</v>
      </c>
      <c r="C27" s="184" t="s">
        <v>1582</v>
      </c>
      <c r="D27" s="184" t="str">
        <f>'4'!$B$1</f>
        <v>VVG teritorijos poreikių pagrindimas</v>
      </c>
      <c r="E27" s="488" t="s">
        <v>1118</v>
      </c>
      <c r="F27" s="183" t="s">
        <v>1598</v>
      </c>
      <c r="G27" s="183" t="s">
        <v>1563</v>
      </c>
      <c r="H27" s="183">
        <v>0</v>
      </c>
      <c r="I27" s="183" t="s">
        <v>1569</v>
      </c>
      <c r="J27" s="571" t="s">
        <v>1537</v>
      </c>
      <c r="K27" s="185" t="s">
        <v>1615</v>
      </c>
      <c r="L27" s="177" t="s">
        <v>1544</v>
      </c>
      <c r="M27" s="177" t="s">
        <v>1543</v>
      </c>
      <c r="N27" s="177" t="s">
        <v>1544</v>
      </c>
      <c r="O27" s="503" t="s">
        <v>1543</v>
      </c>
      <c r="P27" s="184"/>
    </row>
    <row r="28" spans="2:16" x14ac:dyDescent="0.25">
      <c r="B28" s="183">
        <v>5</v>
      </c>
      <c r="C28" s="184" t="s">
        <v>1580</v>
      </c>
      <c r="D28" s="184" t="str">
        <f>'5'!$B$1</f>
        <v>VVG teritorijai aktualūs BŽŪP tikslai</v>
      </c>
      <c r="E28" s="184" t="s">
        <v>1551</v>
      </c>
      <c r="F28" s="185">
        <v>0</v>
      </c>
      <c r="G28" s="185" t="s">
        <v>1564</v>
      </c>
      <c r="H28" s="185">
        <v>0</v>
      </c>
      <c r="I28" s="185">
        <v>10</v>
      </c>
      <c r="J28" s="177" t="s">
        <v>1538</v>
      </c>
      <c r="K28" s="185">
        <v>1</v>
      </c>
      <c r="L28" s="177" t="s">
        <v>1543</v>
      </c>
      <c r="M28" s="177" t="s">
        <v>1544</v>
      </c>
      <c r="N28" s="177" t="s">
        <v>1544</v>
      </c>
      <c r="O28" s="503" t="s">
        <v>1591</v>
      </c>
      <c r="P28" s="184"/>
    </row>
    <row r="29" spans="2:16" ht="30" x14ac:dyDescent="0.25">
      <c r="B29" s="185">
        <v>6</v>
      </c>
      <c r="C29" s="184" t="s">
        <v>1580</v>
      </c>
      <c r="D29" s="184" t="str">
        <f>'6'!$B$1</f>
        <v>VPS produkto ir rezultato rodikliai (VPS lygiu)</v>
      </c>
      <c r="E29" s="184" t="s">
        <v>1549</v>
      </c>
      <c r="F29" s="185" t="s">
        <v>1583</v>
      </c>
      <c r="G29" s="185" t="s">
        <v>1559</v>
      </c>
      <c r="H29" s="185">
        <v>2</v>
      </c>
      <c r="I29" s="185" t="s">
        <v>1583</v>
      </c>
      <c r="J29" s="177" t="s">
        <v>1538</v>
      </c>
      <c r="K29" s="185">
        <v>2</v>
      </c>
      <c r="L29" s="177" t="s">
        <v>1543</v>
      </c>
      <c r="M29" s="177" t="s">
        <v>1544</v>
      </c>
      <c r="N29" s="177" t="s">
        <v>1544</v>
      </c>
      <c r="O29" s="503" t="s">
        <v>1591</v>
      </c>
      <c r="P29" s="184"/>
    </row>
    <row r="30" spans="2:16" ht="60" x14ac:dyDescent="0.25">
      <c r="B30" s="183">
        <v>7</v>
      </c>
      <c r="C30" s="184" t="s">
        <v>1580</v>
      </c>
      <c r="D30" s="184" t="str">
        <f>'7'!$B$1</f>
        <v>VPS priemonės</v>
      </c>
      <c r="E30" s="184" t="s">
        <v>1550</v>
      </c>
      <c r="F30" s="185" t="s">
        <v>1565</v>
      </c>
      <c r="G30" s="185" t="s">
        <v>1559</v>
      </c>
      <c r="H30" s="185">
        <v>0</v>
      </c>
      <c r="I30" s="185" t="s">
        <v>1565</v>
      </c>
      <c r="J30" s="177" t="s">
        <v>1538</v>
      </c>
      <c r="K30" s="185">
        <v>2</v>
      </c>
      <c r="L30" s="177" t="s">
        <v>1544</v>
      </c>
      <c r="M30" s="177" t="s">
        <v>1544</v>
      </c>
      <c r="N30" s="177" t="s">
        <v>1544</v>
      </c>
      <c r="O30" s="503" t="s">
        <v>1591</v>
      </c>
      <c r="P30" s="184"/>
    </row>
    <row r="31" spans="2:16" ht="30" x14ac:dyDescent="0.25">
      <c r="B31" s="185">
        <v>8</v>
      </c>
      <c r="C31" s="184" t="s">
        <v>1580</v>
      </c>
      <c r="D31" s="184" t="str">
        <f>'8'!$B$1</f>
        <v>VPS priemonių sąsajos su BŽŪP tikslais</v>
      </c>
      <c r="E31" s="184" t="s">
        <v>1115</v>
      </c>
      <c r="F31" s="185">
        <v>0</v>
      </c>
      <c r="G31" s="185" t="s">
        <v>1564</v>
      </c>
      <c r="H31" s="185">
        <v>0</v>
      </c>
      <c r="I31" s="185" t="s">
        <v>1566</v>
      </c>
      <c r="J31" s="177" t="s">
        <v>1538</v>
      </c>
      <c r="K31" s="185">
        <v>2</v>
      </c>
      <c r="L31" s="177" t="s">
        <v>1544</v>
      </c>
      <c r="M31" s="177" t="s">
        <v>1544</v>
      </c>
      <c r="N31" s="177" t="s">
        <v>1588</v>
      </c>
      <c r="O31" s="503" t="s">
        <v>1591</v>
      </c>
      <c r="P31" s="184"/>
    </row>
    <row r="32" spans="2:16" ht="45" x14ac:dyDescent="0.25">
      <c r="B32" s="183">
        <v>9</v>
      </c>
      <c r="C32" s="184" t="s">
        <v>1580</v>
      </c>
      <c r="D32" s="184" t="str">
        <f>'9'!$B$1</f>
        <v>VPS priemonių sąsajos su VVG teritorijos poreikiais</v>
      </c>
      <c r="E32" s="184" t="s">
        <v>1116</v>
      </c>
      <c r="F32" s="185">
        <v>0</v>
      </c>
      <c r="G32" s="185" t="s">
        <v>1564</v>
      </c>
      <c r="H32" s="185">
        <v>0</v>
      </c>
      <c r="I32" s="185" t="s">
        <v>1566</v>
      </c>
      <c r="J32" s="177" t="s">
        <v>1538</v>
      </c>
      <c r="K32" s="185">
        <v>3</v>
      </c>
      <c r="L32" s="177" t="s">
        <v>1544</v>
      </c>
      <c r="M32" s="177" t="s">
        <v>1588</v>
      </c>
      <c r="N32" s="177" t="s">
        <v>1588</v>
      </c>
      <c r="O32" s="503" t="s">
        <v>1591</v>
      </c>
      <c r="P32" s="184" t="s">
        <v>1699</v>
      </c>
    </row>
    <row r="33" spans="2:16" ht="30" x14ac:dyDescent="0.25">
      <c r="B33" s="131">
        <v>10</v>
      </c>
      <c r="C33" s="184" t="s">
        <v>1582</v>
      </c>
      <c r="D33" s="184" t="str">
        <f>'10'!$B$1</f>
        <v>VPS priemonių aprašymas</v>
      </c>
      <c r="E33" s="488" t="s">
        <v>1118</v>
      </c>
      <c r="F33" s="501" t="s">
        <v>1578</v>
      </c>
      <c r="G33" s="501" t="s">
        <v>1563</v>
      </c>
      <c r="H33" s="501" t="s">
        <v>1576</v>
      </c>
      <c r="I33" s="501" t="s">
        <v>1577</v>
      </c>
      <c r="J33" s="571" t="s">
        <v>1537</v>
      </c>
      <c r="K33" s="185" t="s">
        <v>1615</v>
      </c>
      <c r="L33" s="177" t="s">
        <v>1544</v>
      </c>
      <c r="M33" s="177" t="s">
        <v>1543</v>
      </c>
      <c r="N33" s="177" t="s">
        <v>1544</v>
      </c>
      <c r="O33" s="503" t="s">
        <v>1543</v>
      </c>
      <c r="P33" s="184"/>
    </row>
    <row r="34" spans="2:16" ht="90" x14ac:dyDescent="0.25">
      <c r="B34" s="727">
        <v>11</v>
      </c>
      <c r="C34" s="184" t="s">
        <v>1580</v>
      </c>
      <c r="D34" s="184" t="str">
        <f>'11'!$B$1</f>
        <v>VPS priemonių rodikliai ir metiniai tikslai</v>
      </c>
      <c r="E34" s="184" t="s">
        <v>1552</v>
      </c>
      <c r="F34" s="185">
        <v>0</v>
      </c>
      <c r="G34" s="185" t="s">
        <v>1564</v>
      </c>
      <c r="H34" s="185" t="s">
        <v>1572</v>
      </c>
      <c r="I34" s="185" t="s">
        <v>1570</v>
      </c>
      <c r="J34" s="177" t="s">
        <v>1538</v>
      </c>
      <c r="K34" s="185" t="s">
        <v>1615</v>
      </c>
      <c r="L34" s="177" t="s">
        <v>1544</v>
      </c>
      <c r="M34" s="177" t="s">
        <v>1543</v>
      </c>
      <c r="N34" s="177" t="s">
        <v>1543</v>
      </c>
      <c r="O34" s="503" t="s">
        <v>1543</v>
      </c>
      <c r="P34" s="184"/>
    </row>
    <row r="35" spans="2:16" ht="75" x14ac:dyDescent="0.25">
      <c r="B35" s="185">
        <v>12</v>
      </c>
      <c r="C35" s="184" t="s">
        <v>1581</v>
      </c>
      <c r="D35" s="184" t="str">
        <f>'12'!B1</f>
        <v>VPS priemonių rezultato rodiklių pagrindimas</v>
      </c>
      <c r="E35" s="184" t="s">
        <v>1553</v>
      </c>
      <c r="F35" s="185" t="s">
        <v>1573</v>
      </c>
      <c r="G35" s="185" t="s">
        <v>1563</v>
      </c>
      <c r="H35" s="185">
        <v>0</v>
      </c>
      <c r="I35" s="185">
        <v>0</v>
      </c>
      <c r="J35" s="177" t="s">
        <v>1538</v>
      </c>
      <c r="K35" s="185">
        <v>5</v>
      </c>
      <c r="L35" s="177" t="s">
        <v>1543</v>
      </c>
      <c r="M35" s="177" t="s">
        <v>1544</v>
      </c>
      <c r="N35" s="177" t="s">
        <v>1588</v>
      </c>
      <c r="O35" s="503" t="s">
        <v>1591</v>
      </c>
      <c r="P35" s="184"/>
    </row>
    <row r="36" spans="2:16" ht="60" x14ac:dyDescent="0.25">
      <c r="B36" s="183">
        <v>13</v>
      </c>
      <c r="C36" s="184" t="s">
        <v>1580</v>
      </c>
      <c r="D36" s="184" t="str">
        <f>'13'!B1</f>
        <v>Įgyvendinant VPS planuojamų sukurti darbo vietų paskirstymas pagal amžių ir lytį</v>
      </c>
      <c r="E36" s="498" t="s">
        <v>1554</v>
      </c>
      <c r="F36" s="501">
        <v>0</v>
      </c>
      <c r="G36" s="501" t="s">
        <v>1564</v>
      </c>
      <c r="H36" s="501" t="s">
        <v>1574</v>
      </c>
      <c r="I36" s="501" t="s">
        <v>1564</v>
      </c>
      <c r="J36" s="177" t="s">
        <v>1538</v>
      </c>
      <c r="K36" s="185">
        <v>4</v>
      </c>
      <c r="L36" s="177" t="s">
        <v>1544</v>
      </c>
      <c r="M36" s="177" t="s">
        <v>1544</v>
      </c>
      <c r="N36" s="177" t="s">
        <v>1588</v>
      </c>
      <c r="O36" s="503" t="s">
        <v>1591</v>
      </c>
      <c r="P36" s="184" t="s">
        <v>1594</v>
      </c>
    </row>
    <row r="37" spans="2:16" ht="105" x14ac:dyDescent="0.25">
      <c r="B37" s="185">
        <v>14</v>
      </c>
      <c r="C37" s="184" t="s">
        <v>1581</v>
      </c>
      <c r="D37" s="184" t="str">
        <f>'14'!B1</f>
        <v>Pokyčiai, kurių siekiama VVG teritorijoje (kiekybine išraiška)</v>
      </c>
      <c r="E37" s="498" t="s">
        <v>1555</v>
      </c>
      <c r="F37" s="501" t="s">
        <v>1566</v>
      </c>
      <c r="G37" s="501" t="s">
        <v>1559</v>
      </c>
      <c r="H37" s="501" t="s">
        <v>1575</v>
      </c>
      <c r="I37" s="501" t="s">
        <v>1566</v>
      </c>
      <c r="J37" s="177" t="s">
        <v>1538</v>
      </c>
      <c r="K37" s="185">
        <v>5</v>
      </c>
      <c r="L37" s="177" t="s">
        <v>1543</v>
      </c>
      <c r="M37" s="177" t="s">
        <v>1544</v>
      </c>
      <c r="N37" s="177" t="s">
        <v>1544</v>
      </c>
      <c r="O37" s="503" t="s">
        <v>1591</v>
      </c>
      <c r="P37" s="184"/>
    </row>
    <row r="38" spans="2:16" ht="75" x14ac:dyDescent="0.25">
      <c r="B38" s="727">
        <v>15</v>
      </c>
      <c r="C38" s="184" t="s">
        <v>1580</v>
      </c>
      <c r="D38" s="184" t="str">
        <f>'15'!$B$1</f>
        <v>Preliminarus VPS įgyvendinimo planas</v>
      </c>
      <c r="E38" s="498" t="s">
        <v>1579</v>
      </c>
      <c r="F38" s="501">
        <v>0</v>
      </c>
      <c r="G38" s="501" t="s">
        <v>1564</v>
      </c>
      <c r="H38" s="501" t="s">
        <v>1571</v>
      </c>
      <c r="I38" s="501">
        <v>0</v>
      </c>
      <c r="J38" s="177" t="s">
        <v>1538</v>
      </c>
      <c r="K38" s="185">
        <v>3</v>
      </c>
      <c r="L38" s="177" t="s">
        <v>1544</v>
      </c>
      <c r="M38" s="177" t="s">
        <v>1543</v>
      </c>
      <c r="N38" s="177" t="s">
        <v>1544</v>
      </c>
      <c r="O38" s="503" t="s">
        <v>1543</v>
      </c>
      <c r="P38" s="184"/>
    </row>
    <row r="39" spans="2:16" ht="30" x14ac:dyDescent="0.25">
      <c r="B39" s="185">
        <v>16</v>
      </c>
      <c r="C39" s="184" t="s">
        <v>1580</v>
      </c>
      <c r="D39" s="184" t="str">
        <f>'16'!$B$1</f>
        <v>VPS išlaidos pagal išlaidų kategorijas ir priemonių rūšis</v>
      </c>
      <c r="E39" s="184" t="s">
        <v>1117</v>
      </c>
      <c r="F39" s="185">
        <v>0</v>
      </c>
      <c r="G39" s="185" t="s">
        <v>1564</v>
      </c>
      <c r="H39" s="185">
        <v>2</v>
      </c>
      <c r="I39" s="185">
        <v>0</v>
      </c>
      <c r="J39" s="177" t="s">
        <v>1538</v>
      </c>
      <c r="K39" s="185">
        <v>1</v>
      </c>
      <c r="L39" s="177" t="s">
        <v>1543</v>
      </c>
      <c r="M39" s="177" t="s">
        <v>1544</v>
      </c>
      <c r="N39" s="177" t="s">
        <v>1544</v>
      </c>
      <c r="O39" s="503" t="s">
        <v>1591</v>
      </c>
      <c r="P39" s="184"/>
    </row>
    <row r="40" spans="2:16" ht="30" x14ac:dyDescent="0.25">
      <c r="B40" s="183">
        <v>17</v>
      </c>
      <c r="C40" s="184" t="s">
        <v>1580</v>
      </c>
      <c r="D40" s="184" t="str">
        <f>'17'!$B$1</f>
        <v>Metinis VPS išlaidų planas</v>
      </c>
      <c r="E40" s="499" t="s">
        <v>1556</v>
      </c>
      <c r="F40" s="502">
        <v>0</v>
      </c>
      <c r="G40" s="502" t="s">
        <v>1564</v>
      </c>
      <c r="H40" s="502">
        <v>12</v>
      </c>
      <c r="I40" s="502">
        <v>0</v>
      </c>
      <c r="J40" s="177" t="s">
        <v>1538</v>
      </c>
      <c r="K40" s="185">
        <v>1</v>
      </c>
      <c r="L40" s="177" t="s">
        <v>1543</v>
      </c>
      <c r="M40" s="177" t="s">
        <v>1544</v>
      </c>
      <c r="N40" s="177" t="s">
        <v>1544</v>
      </c>
      <c r="O40" s="503" t="s">
        <v>1591</v>
      </c>
      <c r="P40" s="184"/>
    </row>
    <row r="41" spans="2:16" ht="30" x14ac:dyDescent="0.25">
      <c r="B41" s="185">
        <v>18</v>
      </c>
      <c r="C41" s="184" t="s">
        <v>1580</v>
      </c>
      <c r="D41" s="184" t="str">
        <f>'18'!B1</f>
        <v>Informacija apie VVG kolegialaus valdymo organo sudėtį</v>
      </c>
      <c r="E41" s="184" t="s">
        <v>1557</v>
      </c>
      <c r="F41" s="185">
        <v>0</v>
      </c>
      <c r="G41" s="185" t="s">
        <v>1564</v>
      </c>
      <c r="H41" s="185">
        <v>11</v>
      </c>
      <c r="I41" s="185">
        <v>0</v>
      </c>
      <c r="J41" s="177" t="s">
        <v>1537</v>
      </c>
      <c r="K41" s="185">
        <v>1</v>
      </c>
      <c r="L41" s="177" t="s">
        <v>1543</v>
      </c>
      <c r="M41" s="177" t="s">
        <v>1544</v>
      </c>
      <c r="N41" s="177" t="s">
        <v>1588</v>
      </c>
      <c r="O41" s="503" t="s">
        <v>1591</v>
      </c>
      <c r="P41" s="184"/>
    </row>
    <row r="42" spans="2:16" ht="45" x14ac:dyDescent="0.25">
      <c r="B42" s="572" t="s">
        <v>16</v>
      </c>
      <c r="C42" s="184" t="s">
        <v>1584</v>
      </c>
      <c r="D42" s="184" t="str">
        <f>'4.1'!B1</f>
        <v>VVG teritorijos poreikių pagrindimas</v>
      </c>
      <c r="E42" s="184" t="s">
        <v>1661</v>
      </c>
      <c r="F42" s="185">
        <v>0</v>
      </c>
      <c r="G42" s="185">
        <v>0</v>
      </c>
      <c r="H42" s="185">
        <v>0</v>
      </c>
      <c r="I42" s="185">
        <v>0</v>
      </c>
      <c r="J42" s="177" t="s">
        <v>1537</v>
      </c>
      <c r="K42" s="185">
        <v>9</v>
      </c>
      <c r="L42" s="177" t="s">
        <v>1543</v>
      </c>
      <c r="M42" s="177" t="s">
        <v>1544</v>
      </c>
      <c r="N42" s="177" t="s">
        <v>1544</v>
      </c>
      <c r="O42" s="184" t="s">
        <v>1659</v>
      </c>
      <c r="P42" s="184"/>
    </row>
    <row r="43" spans="2:16" ht="45" x14ac:dyDescent="0.25">
      <c r="B43" s="572" t="s">
        <v>188</v>
      </c>
      <c r="C43" s="184" t="s">
        <v>1584</v>
      </c>
      <c r="D43" s="184" t="str">
        <f>'10.1'!B1</f>
        <v>VPS priemonių aprašymas</v>
      </c>
      <c r="E43" s="499" t="s">
        <v>1660</v>
      </c>
      <c r="F43" s="185">
        <v>0</v>
      </c>
      <c r="G43" s="185">
        <v>0</v>
      </c>
      <c r="H43" s="185">
        <v>0</v>
      </c>
      <c r="I43" s="185">
        <v>0</v>
      </c>
      <c r="J43" s="177" t="s">
        <v>1537</v>
      </c>
      <c r="K43" s="502">
        <v>36</v>
      </c>
      <c r="L43" s="177" t="s">
        <v>1543</v>
      </c>
      <c r="M43" s="177" t="s">
        <v>1544</v>
      </c>
      <c r="N43" s="177" t="s">
        <v>1544</v>
      </c>
      <c r="O43" s="184" t="s">
        <v>1659</v>
      </c>
      <c r="P43" s="184"/>
    </row>
    <row r="44" spans="2:16" ht="30" x14ac:dyDescent="0.25">
      <c r="B44" s="572" t="s">
        <v>189</v>
      </c>
      <c r="C44" s="184" t="s">
        <v>1676</v>
      </c>
      <c r="D44" s="184" t="str">
        <f>'10.2'!B1</f>
        <v>VPS priemonių indėlis į ES ir nacionalinių horizontaliųjų principų įgyvendinimą</v>
      </c>
      <c r="E44" s="499" t="s">
        <v>1677</v>
      </c>
      <c r="F44" s="185"/>
      <c r="G44" s="185"/>
      <c r="H44" s="185"/>
      <c r="I44" s="185"/>
      <c r="J44" s="177"/>
      <c r="K44" s="502"/>
      <c r="L44" s="177"/>
      <c r="M44" s="177"/>
      <c r="N44" s="177"/>
      <c r="O44" s="184" t="s">
        <v>1591</v>
      </c>
      <c r="P44" s="184"/>
    </row>
    <row r="45" spans="2:16" ht="60" x14ac:dyDescent="0.25">
      <c r="B45" s="572" t="s">
        <v>538</v>
      </c>
      <c r="C45" s="184" t="s">
        <v>1584</v>
      </c>
      <c r="D45" s="184" t="str">
        <f>'11.1'!B1</f>
        <v>VPS priemonių rodikliai ir metiniai tikslai</v>
      </c>
      <c r="E45" s="184" t="s">
        <v>1545</v>
      </c>
      <c r="F45" s="185">
        <v>0</v>
      </c>
      <c r="G45" s="185">
        <v>0</v>
      </c>
      <c r="H45" s="185">
        <v>0</v>
      </c>
      <c r="I45" s="185">
        <v>0</v>
      </c>
      <c r="J45" s="177" t="s">
        <v>1538</v>
      </c>
      <c r="K45" s="185" t="s">
        <v>1614</v>
      </c>
      <c r="L45" s="177" t="s">
        <v>1543</v>
      </c>
      <c r="M45" s="177" t="s">
        <v>1544</v>
      </c>
      <c r="N45" s="177" t="s">
        <v>1544</v>
      </c>
      <c r="O45" s="503" t="s">
        <v>1591</v>
      </c>
      <c r="P45" s="184" t="s">
        <v>1698</v>
      </c>
    </row>
    <row r="46" spans="2:16" ht="30" x14ac:dyDescent="0.25">
      <c r="B46" s="572" t="s">
        <v>420</v>
      </c>
      <c r="C46" s="184" t="s">
        <v>1584</v>
      </c>
      <c r="D46" s="184" t="str">
        <f>'15.1'!B1</f>
        <v>Preliminarus VPS įgyvendinimo planas</v>
      </c>
      <c r="E46" s="184" t="s">
        <v>1662</v>
      </c>
      <c r="F46" s="185"/>
      <c r="G46" s="185"/>
      <c r="H46" s="185"/>
      <c r="I46" s="185"/>
      <c r="J46" s="177"/>
      <c r="K46" s="185"/>
      <c r="L46" s="177"/>
      <c r="M46" s="177"/>
      <c r="N46" s="177"/>
      <c r="O46" s="503" t="s">
        <v>1591</v>
      </c>
      <c r="P46" s="184"/>
    </row>
    <row r="47" spans="2:16" ht="30" x14ac:dyDescent="0.25">
      <c r="B47" s="598" t="s">
        <v>30</v>
      </c>
      <c r="C47" s="184" t="s">
        <v>236</v>
      </c>
      <c r="D47" s="184" t="s">
        <v>638</v>
      </c>
      <c r="E47" s="184" t="s">
        <v>1510</v>
      </c>
      <c r="F47" s="185">
        <v>0</v>
      </c>
      <c r="G47" s="185">
        <v>0</v>
      </c>
      <c r="H47" s="185">
        <v>0</v>
      </c>
      <c r="I47" s="185">
        <v>0</v>
      </c>
      <c r="J47" s="177" t="s">
        <v>1539</v>
      </c>
      <c r="K47" s="185" t="s">
        <v>1539</v>
      </c>
      <c r="L47" s="177" t="s">
        <v>1543</v>
      </c>
      <c r="M47" s="177" t="s">
        <v>1586</v>
      </c>
      <c r="N47" s="177" t="s">
        <v>1586</v>
      </c>
      <c r="O47" s="503" t="s">
        <v>1586</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C1" zoomScaleNormal="100" workbookViewId="0">
      <selection activeCell="K14" sqref="K14"/>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24" width="15.7109375" style="10" customWidth="1"/>
    <col min="25" max="25" width="18.7109375" style="10" customWidth="1"/>
    <col min="26" max="16384" width="9.140625" style="10"/>
  </cols>
  <sheetData>
    <row r="1" spans="1:25" s="51" customFormat="1" ht="18.75" x14ac:dyDescent="0.3">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25">
      <c r="A2"/>
      <c r="B2"/>
      <c r="C2"/>
      <c r="D2" s="8"/>
      <c r="E2"/>
      <c r="F2"/>
      <c r="G2"/>
      <c r="H2"/>
      <c r="I2"/>
      <c r="J2"/>
      <c r="K2"/>
      <c r="L2"/>
      <c r="M2"/>
      <c r="N2"/>
      <c r="O2"/>
      <c r="P2"/>
      <c r="Q2"/>
      <c r="R2"/>
      <c r="S2"/>
      <c r="T2"/>
      <c r="U2"/>
      <c r="V2"/>
      <c r="W2"/>
      <c r="X2"/>
    </row>
    <row r="3" spans="1:25" s="13" customFormat="1" x14ac:dyDescent="0.25">
      <c r="A3" s="1"/>
      <c r="B3" s="140" t="s">
        <v>1272</v>
      </c>
      <c r="C3" s="205" t="str">
        <f>'1'!C8</f>
        <v>ŠIRV</v>
      </c>
    </row>
    <row r="4" spans="1:25" customFormat="1" x14ac:dyDescent="0.25"/>
    <row r="5" spans="1:25" s="81" customFormat="1" x14ac:dyDescent="0.25">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25">
      <c r="A6" s="84"/>
      <c r="B6" s="742" t="s">
        <v>54</v>
      </c>
      <c r="C6" s="744" t="s">
        <v>53</v>
      </c>
      <c r="D6" s="742" t="s">
        <v>1657</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4"/>
    </row>
    <row r="7" spans="1:25" s="81" customFormat="1" ht="120" customHeight="1" x14ac:dyDescent="0.25">
      <c r="A7" s="84"/>
      <c r="B7" s="743"/>
      <c r="C7" s="745"/>
      <c r="D7" s="743"/>
      <c r="E7" s="665" t="str">
        <f>'3'!C7</f>
        <v>Kurti darbo vietas ir sudaryti palankias sąlygas sumanaus verslo plėtrai ir ekonomikos augimui VVG teritorijoje</v>
      </c>
      <c r="F7" s="665" t="str">
        <f>'3'!C8</f>
        <v>Pritaikyti  VVG teritorijos kraštovaizdžius ir didelės vertės kultūros ir gamtos paveldą turizmo srautų didinimui, ekosisteminių paslaugų gerinimui</v>
      </c>
      <c r="G7" s="665" t="str">
        <f>'3'!C9</f>
        <v xml:space="preserve">Gerinti viešosios infrastruktūros prieinamumą ir kokybę bei jos pritaikymą gyventojų sveikatingumui ir laisvalaikiui skirtoms veikloms </v>
      </c>
      <c r="H7" s="665" t="str">
        <f>'3'!C10</f>
        <v>Didinti paslaugų prieinamumą socialiai pažeidžiamoms gyventojų grupėms, sudarant galimybes naujų socialinių paslaugų teikimui</v>
      </c>
      <c r="I7" s="665" t="str">
        <f>'3'!C11</f>
        <v xml:space="preserve">Užtikrinti NVO iniciatyvų tęstinumą, sudarant galimybes skatinti verslumą, aplinkosauginės sąvimonės ugdymą, sveikos gyvensenos propagavimą   </v>
      </c>
      <c r="J7" s="665">
        <f>'3'!C12</f>
        <v>0</v>
      </c>
      <c r="K7" s="665">
        <f>'3'!C13</f>
        <v>0</v>
      </c>
      <c r="L7" s="665">
        <f>'3'!C14</f>
        <v>0</v>
      </c>
      <c r="M7" s="665">
        <f>'3'!C15</f>
        <v>0</v>
      </c>
      <c r="N7" s="665">
        <f>'3'!C16</f>
        <v>0</v>
      </c>
      <c r="O7" s="665">
        <f>'3'!C17</f>
        <v>0</v>
      </c>
      <c r="P7" s="665">
        <f>'3'!C18</f>
        <v>0</v>
      </c>
      <c r="Q7" s="665">
        <f>'3'!C19</f>
        <v>0</v>
      </c>
      <c r="R7" s="665">
        <f>'3'!C20</f>
        <v>0</v>
      </c>
      <c r="S7" s="665">
        <f>'3'!C21</f>
        <v>0</v>
      </c>
      <c r="T7" s="665">
        <f>'3'!C22</f>
        <v>0</v>
      </c>
      <c r="U7" s="665">
        <f>'3'!C23</f>
        <v>0</v>
      </c>
      <c r="V7" s="665">
        <f>'3'!C24</f>
        <v>0</v>
      </c>
      <c r="W7" s="665">
        <f>'3'!C25</f>
        <v>0</v>
      </c>
      <c r="X7" s="665">
        <f>'3'!C26</f>
        <v>0</v>
      </c>
      <c r="Y7" s="202" t="s">
        <v>1104</v>
      </c>
    </row>
    <row r="8" spans="1:25" x14ac:dyDescent="0.25">
      <c r="A8" t="s">
        <v>106</v>
      </c>
      <c r="B8" s="653" t="s">
        <v>0</v>
      </c>
      <c r="C8" s="654" t="str">
        <f>'7'!C7</f>
        <v>Verslo pradžia ir plėtra</v>
      </c>
      <c r="D8" s="655">
        <f>COUNTIFS($E8:$X8,"taip")</f>
        <v>2</v>
      </c>
      <c r="E8" s="652" t="s">
        <v>77</v>
      </c>
      <c r="F8" s="652" t="s">
        <v>77</v>
      </c>
      <c r="G8" s="652" t="s">
        <v>76</v>
      </c>
      <c r="H8" s="652" t="s">
        <v>76</v>
      </c>
      <c r="I8" s="652" t="s">
        <v>76</v>
      </c>
      <c r="J8" s="652" t="s">
        <v>76</v>
      </c>
      <c r="K8" s="652" t="s">
        <v>76</v>
      </c>
      <c r="L8" s="652" t="s">
        <v>76</v>
      </c>
      <c r="M8" s="652" t="s">
        <v>76</v>
      </c>
      <c r="N8" s="652" t="s">
        <v>76</v>
      </c>
      <c r="O8" s="652" t="s">
        <v>76</v>
      </c>
      <c r="P8" s="652" t="s">
        <v>76</v>
      </c>
      <c r="Q8" s="652" t="s">
        <v>76</v>
      </c>
      <c r="R8" s="652" t="s">
        <v>76</v>
      </c>
      <c r="S8" s="652" t="s">
        <v>76</v>
      </c>
      <c r="T8" s="652" t="s">
        <v>76</v>
      </c>
      <c r="U8" s="652" t="s">
        <v>76</v>
      </c>
      <c r="V8" s="652" t="s">
        <v>76</v>
      </c>
      <c r="W8" s="652" t="s">
        <v>76</v>
      </c>
      <c r="X8" s="652" t="s">
        <v>76</v>
      </c>
      <c r="Y8" s="470" t="str">
        <f>IF(D8&lt;4,"Gerai","Per daug poreikių")</f>
        <v>Gerai</v>
      </c>
    </row>
    <row r="9" spans="1:25" x14ac:dyDescent="0.25">
      <c r="A9" t="s">
        <v>107</v>
      </c>
      <c r="B9" s="653" t="s">
        <v>1</v>
      </c>
      <c r="C9" s="654" t="str">
        <f>'7'!C8</f>
        <v>Kaimo bendruomenių ir NVO iniciatyvų įgyvendinimas</v>
      </c>
      <c r="D9" s="655">
        <f t="shared" ref="D9:D27" si="0">COUNTIFS($E9:$X9,"taip")</f>
        <v>2</v>
      </c>
      <c r="E9" s="652" t="s">
        <v>76</v>
      </c>
      <c r="F9" s="652" t="s">
        <v>76</v>
      </c>
      <c r="G9" s="652" t="s">
        <v>76</v>
      </c>
      <c r="H9" s="652" t="s">
        <v>77</v>
      </c>
      <c r="I9" s="652" t="s">
        <v>77</v>
      </c>
      <c r="J9" s="652" t="s">
        <v>76</v>
      </c>
      <c r="K9" s="652" t="s">
        <v>76</v>
      </c>
      <c r="L9" s="652" t="s">
        <v>76</v>
      </c>
      <c r="M9" s="652" t="s">
        <v>76</v>
      </c>
      <c r="N9" s="652" t="s">
        <v>76</v>
      </c>
      <c r="O9" s="652" t="s">
        <v>76</v>
      </c>
      <c r="P9" s="652" t="s">
        <v>76</v>
      </c>
      <c r="Q9" s="652" t="s">
        <v>76</v>
      </c>
      <c r="R9" s="652" t="s">
        <v>76</v>
      </c>
      <c r="S9" s="652" t="s">
        <v>76</v>
      </c>
      <c r="T9" s="652" t="s">
        <v>76</v>
      </c>
      <c r="U9" s="652" t="s">
        <v>76</v>
      </c>
      <c r="V9" s="652" t="s">
        <v>76</v>
      </c>
      <c r="W9" s="652" t="s">
        <v>76</v>
      </c>
      <c r="X9" s="652" t="s">
        <v>76</v>
      </c>
      <c r="Y9" s="470" t="str">
        <f t="shared" ref="Y9:Y27" si="1">IF(D9&lt;4,"Gerai","Per daug poreikių")</f>
        <v>Gerai</v>
      </c>
    </row>
    <row r="10" spans="1:25" x14ac:dyDescent="0.25">
      <c r="A10" t="s">
        <v>108</v>
      </c>
      <c r="B10" s="653" t="s">
        <v>2</v>
      </c>
      <c r="C10" s="654" t="str">
        <f>'7'!C9</f>
        <v>Socialinio verslo kūrimas ir plėtra</v>
      </c>
      <c r="D10" s="655">
        <f t="shared" si="0"/>
        <v>1</v>
      </c>
      <c r="E10" s="652" t="s">
        <v>76</v>
      </c>
      <c r="F10" s="652" t="s">
        <v>76</v>
      </c>
      <c r="G10" s="652" t="s">
        <v>76</v>
      </c>
      <c r="H10" s="652" t="s">
        <v>77</v>
      </c>
      <c r="I10" s="652" t="s">
        <v>76</v>
      </c>
      <c r="J10" s="652" t="s">
        <v>76</v>
      </c>
      <c r="K10" s="652" t="s">
        <v>76</v>
      </c>
      <c r="L10" s="652" t="s">
        <v>76</v>
      </c>
      <c r="M10" s="652" t="s">
        <v>76</v>
      </c>
      <c r="N10" s="652" t="s">
        <v>76</v>
      </c>
      <c r="O10" s="652" t="s">
        <v>76</v>
      </c>
      <c r="P10" s="652" t="s">
        <v>76</v>
      </c>
      <c r="Q10" s="652" t="s">
        <v>76</v>
      </c>
      <c r="R10" s="652" t="s">
        <v>76</v>
      </c>
      <c r="S10" s="652" t="s">
        <v>76</v>
      </c>
      <c r="T10" s="652" t="s">
        <v>76</v>
      </c>
      <c r="U10" s="652" t="s">
        <v>76</v>
      </c>
      <c r="V10" s="652" t="s">
        <v>76</v>
      </c>
      <c r="W10" s="652" t="s">
        <v>76</v>
      </c>
      <c r="X10" s="652" t="s">
        <v>76</v>
      </c>
      <c r="Y10" s="470" t="str">
        <f t="shared" si="1"/>
        <v>Gerai</v>
      </c>
    </row>
    <row r="11" spans="1:25" x14ac:dyDescent="0.25">
      <c r="A11" t="s">
        <v>109</v>
      </c>
      <c r="B11" s="653" t="s">
        <v>3</v>
      </c>
      <c r="C11" s="654" t="str">
        <f>'7'!C10</f>
        <v>Infrastruktūros gerinimas, kuriant patrauklią aplinką paslaugoms teikti</v>
      </c>
      <c r="D11" s="655">
        <f t="shared" si="0"/>
        <v>1</v>
      </c>
      <c r="E11" s="652" t="s">
        <v>76</v>
      </c>
      <c r="F11" s="652" t="s">
        <v>76</v>
      </c>
      <c r="G11" s="652" t="s">
        <v>77</v>
      </c>
      <c r="H11" s="652" t="s">
        <v>76</v>
      </c>
      <c r="I11" s="652" t="s">
        <v>76</v>
      </c>
      <c r="J11" s="652" t="s">
        <v>76</v>
      </c>
      <c r="K11" s="652" t="s">
        <v>76</v>
      </c>
      <c r="L11" s="652" t="s">
        <v>76</v>
      </c>
      <c r="M11" s="652" t="s">
        <v>76</v>
      </c>
      <c r="N11" s="652" t="s">
        <v>76</v>
      </c>
      <c r="O11" s="652" t="s">
        <v>76</v>
      </c>
      <c r="P11" s="652" t="s">
        <v>76</v>
      </c>
      <c r="Q11" s="652" t="s">
        <v>76</v>
      </c>
      <c r="R11" s="652" t="s">
        <v>76</v>
      </c>
      <c r="S11" s="652" t="s">
        <v>76</v>
      </c>
      <c r="T11" s="652" t="s">
        <v>76</v>
      </c>
      <c r="U11" s="652" t="s">
        <v>76</v>
      </c>
      <c r="V11" s="652" t="s">
        <v>76</v>
      </c>
      <c r="W11" s="652" t="s">
        <v>76</v>
      </c>
      <c r="X11" s="652" t="s">
        <v>76</v>
      </c>
      <c r="Y11" s="470" t="str">
        <f t="shared" si="1"/>
        <v>Gerai</v>
      </c>
    </row>
    <row r="12" spans="1:25" x14ac:dyDescent="0.25">
      <c r="A12" t="s">
        <v>110</v>
      </c>
      <c r="B12" s="653" t="s">
        <v>4</v>
      </c>
      <c r="C12" s="654" t="str">
        <f>'7'!C11</f>
        <v>VVG teritorinis bendradarbiavimas</v>
      </c>
      <c r="D12" s="655">
        <f t="shared" si="0"/>
        <v>0</v>
      </c>
      <c r="E12" s="652" t="s">
        <v>76</v>
      </c>
      <c r="F12" s="652" t="s">
        <v>76</v>
      </c>
      <c r="G12" s="652" t="s">
        <v>76</v>
      </c>
      <c r="H12" s="652" t="s">
        <v>76</v>
      </c>
      <c r="I12" s="652" t="s">
        <v>76</v>
      </c>
      <c r="J12" s="652" t="s">
        <v>76</v>
      </c>
      <c r="K12" s="652" t="s">
        <v>76</v>
      </c>
      <c r="L12" s="652" t="s">
        <v>76</v>
      </c>
      <c r="M12" s="652" t="s">
        <v>76</v>
      </c>
      <c r="N12" s="652" t="s">
        <v>76</v>
      </c>
      <c r="O12" s="652" t="s">
        <v>76</v>
      </c>
      <c r="P12" s="652" t="s">
        <v>76</v>
      </c>
      <c r="Q12" s="652" t="s">
        <v>76</v>
      </c>
      <c r="R12" s="652" t="s">
        <v>76</v>
      </c>
      <c r="S12" s="652" t="s">
        <v>76</v>
      </c>
      <c r="T12" s="652" t="s">
        <v>76</v>
      </c>
      <c r="U12" s="652" t="s">
        <v>76</v>
      </c>
      <c r="V12" s="652" t="s">
        <v>76</v>
      </c>
      <c r="W12" s="652" t="s">
        <v>76</v>
      </c>
      <c r="X12" s="652" t="s">
        <v>76</v>
      </c>
      <c r="Y12" s="470" t="str">
        <f t="shared" si="1"/>
        <v>Gerai</v>
      </c>
    </row>
    <row r="13" spans="1:25" x14ac:dyDescent="0.25">
      <c r="A13" t="s">
        <v>111</v>
      </c>
      <c r="B13" s="653" t="s">
        <v>5</v>
      </c>
      <c r="C13" s="654">
        <f>'7'!C12</f>
        <v>0</v>
      </c>
      <c r="D13" s="655">
        <f t="shared" si="0"/>
        <v>0</v>
      </c>
      <c r="E13" s="652" t="s">
        <v>76</v>
      </c>
      <c r="F13" s="652" t="s">
        <v>76</v>
      </c>
      <c r="G13" s="652" t="s">
        <v>76</v>
      </c>
      <c r="H13" s="652" t="s">
        <v>76</v>
      </c>
      <c r="I13" s="652" t="s">
        <v>76</v>
      </c>
      <c r="J13" s="652" t="s">
        <v>76</v>
      </c>
      <c r="K13" s="652" t="s">
        <v>76</v>
      </c>
      <c r="L13" s="652" t="s">
        <v>76</v>
      </c>
      <c r="M13" s="652" t="s">
        <v>76</v>
      </c>
      <c r="N13" s="652" t="s">
        <v>76</v>
      </c>
      <c r="O13" s="652" t="s">
        <v>76</v>
      </c>
      <c r="P13" s="652" t="s">
        <v>76</v>
      </c>
      <c r="Q13" s="652" t="s">
        <v>76</v>
      </c>
      <c r="R13" s="652" t="s">
        <v>76</v>
      </c>
      <c r="S13" s="652" t="s">
        <v>76</v>
      </c>
      <c r="T13" s="652" t="s">
        <v>76</v>
      </c>
      <c r="U13" s="652" t="s">
        <v>76</v>
      </c>
      <c r="V13" s="652" t="s">
        <v>76</v>
      </c>
      <c r="W13" s="652" t="s">
        <v>76</v>
      </c>
      <c r="X13" s="652" t="s">
        <v>76</v>
      </c>
      <c r="Y13" s="470" t="str">
        <f t="shared" si="1"/>
        <v>Gerai</v>
      </c>
    </row>
    <row r="14" spans="1:25" x14ac:dyDescent="0.25">
      <c r="A14" t="s">
        <v>112</v>
      </c>
      <c r="B14" s="653" t="s">
        <v>6</v>
      </c>
      <c r="C14" s="654">
        <f>'7'!C13</f>
        <v>0</v>
      </c>
      <c r="D14" s="655">
        <f t="shared" si="0"/>
        <v>0</v>
      </c>
      <c r="E14" s="652" t="s">
        <v>76</v>
      </c>
      <c r="F14" s="652" t="s">
        <v>76</v>
      </c>
      <c r="G14" s="652" t="s">
        <v>76</v>
      </c>
      <c r="H14" s="652" t="s">
        <v>76</v>
      </c>
      <c r="I14" s="652" t="s">
        <v>76</v>
      </c>
      <c r="J14" s="652" t="s">
        <v>76</v>
      </c>
      <c r="K14" s="652" t="s">
        <v>76</v>
      </c>
      <c r="L14" s="652" t="s">
        <v>76</v>
      </c>
      <c r="M14" s="652" t="s">
        <v>76</v>
      </c>
      <c r="N14" s="652" t="s">
        <v>76</v>
      </c>
      <c r="O14" s="652" t="s">
        <v>76</v>
      </c>
      <c r="P14" s="652" t="s">
        <v>76</v>
      </c>
      <c r="Q14" s="652" t="s">
        <v>76</v>
      </c>
      <c r="R14" s="652" t="s">
        <v>76</v>
      </c>
      <c r="S14" s="652" t="s">
        <v>76</v>
      </c>
      <c r="T14" s="652" t="s">
        <v>76</v>
      </c>
      <c r="U14" s="652" t="s">
        <v>76</v>
      </c>
      <c r="V14" s="652" t="s">
        <v>76</v>
      </c>
      <c r="W14" s="652" t="s">
        <v>76</v>
      </c>
      <c r="X14" s="652" t="s">
        <v>76</v>
      </c>
      <c r="Y14" s="470" t="str">
        <f t="shared" si="1"/>
        <v>Gerai</v>
      </c>
    </row>
    <row r="15" spans="1:25" x14ac:dyDescent="0.25">
      <c r="A15" t="s">
        <v>113</v>
      </c>
      <c r="B15" s="653" t="s">
        <v>7</v>
      </c>
      <c r="C15" s="654">
        <f>'7'!C14</f>
        <v>0</v>
      </c>
      <c r="D15" s="655">
        <f t="shared" si="0"/>
        <v>0</v>
      </c>
      <c r="E15" s="652" t="s">
        <v>76</v>
      </c>
      <c r="F15" s="652" t="s">
        <v>76</v>
      </c>
      <c r="G15" s="652" t="s">
        <v>76</v>
      </c>
      <c r="H15" s="652" t="s">
        <v>76</v>
      </c>
      <c r="I15" s="652" t="s">
        <v>76</v>
      </c>
      <c r="J15" s="652" t="s">
        <v>76</v>
      </c>
      <c r="K15" s="652" t="s">
        <v>76</v>
      </c>
      <c r="L15" s="652" t="s">
        <v>76</v>
      </c>
      <c r="M15" s="652" t="s">
        <v>76</v>
      </c>
      <c r="N15" s="652" t="s">
        <v>76</v>
      </c>
      <c r="O15" s="652" t="s">
        <v>76</v>
      </c>
      <c r="P15" s="652" t="s">
        <v>76</v>
      </c>
      <c r="Q15" s="652" t="s">
        <v>76</v>
      </c>
      <c r="R15" s="652" t="s">
        <v>76</v>
      </c>
      <c r="S15" s="652" t="s">
        <v>76</v>
      </c>
      <c r="T15" s="652" t="s">
        <v>76</v>
      </c>
      <c r="U15" s="652" t="s">
        <v>76</v>
      </c>
      <c r="V15" s="652" t="s">
        <v>76</v>
      </c>
      <c r="W15" s="652" t="s">
        <v>76</v>
      </c>
      <c r="X15" s="652" t="s">
        <v>76</v>
      </c>
      <c r="Y15" s="470" t="str">
        <f t="shared" si="1"/>
        <v>Gerai</v>
      </c>
    </row>
    <row r="16" spans="1:25" x14ac:dyDescent="0.25">
      <c r="A16" t="s">
        <v>93</v>
      </c>
      <c r="B16" s="653" t="s">
        <v>8</v>
      </c>
      <c r="C16" s="654">
        <f>'7'!C15</f>
        <v>0</v>
      </c>
      <c r="D16" s="655">
        <f t="shared" si="0"/>
        <v>0</v>
      </c>
      <c r="E16" s="652" t="s">
        <v>76</v>
      </c>
      <c r="F16" s="652" t="s">
        <v>76</v>
      </c>
      <c r="G16" s="652" t="s">
        <v>76</v>
      </c>
      <c r="H16" s="652" t="s">
        <v>76</v>
      </c>
      <c r="I16" s="652" t="s">
        <v>76</v>
      </c>
      <c r="J16" s="652" t="s">
        <v>76</v>
      </c>
      <c r="K16" s="652" t="s">
        <v>76</v>
      </c>
      <c r="L16" s="652" t="s">
        <v>76</v>
      </c>
      <c r="M16" s="652" t="s">
        <v>76</v>
      </c>
      <c r="N16" s="652" t="s">
        <v>76</v>
      </c>
      <c r="O16" s="652" t="s">
        <v>76</v>
      </c>
      <c r="P16" s="652" t="s">
        <v>76</v>
      </c>
      <c r="Q16" s="652" t="s">
        <v>76</v>
      </c>
      <c r="R16" s="652" t="s">
        <v>76</v>
      </c>
      <c r="S16" s="652" t="s">
        <v>76</v>
      </c>
      <c r="T16" s="652" t="s">
        <v>76</v>
      </c>
      <c r="U16" s="652" t="s">
        <v>76</v>
      </c>
      <c r="V16" s="652" t="s">
        <v>76</v>
      </c>
      <c r="W16" s="652" t="s">
        <v>76</v>
      </c>
      <c r="X16" s="652" t="s">
        <v>76</v>
      </c>
      <c r="Y16" s="470" t="str">
        <f t="shared" si="1"/>
        <v>Gerai</v>
      </c>
    </row>
    <row r="17" spans="1:25" x14ac:dyDescent="0.25">
      <c r="A17" t="s">
        <v>114</v>
      </c>
      <c r="B17" s="653" t="s">
        <v>9</v>
      </c>
      <c r="C17" s="654">
        <f>'7'!C16</f>
        <v>0</v>
      </c>
      <c r="D17" s="655">
        <f t="shared" si="0"/>
        <v>0</v>
      </c>
      <c r="E17" s="652" t="s">
        <v>76</v>
      </c>
      <c r="F17" s="652" t="s">
        <v>76</v>
      </c>
      <c r="G17" s="652" t="s">
        <v>76</v>
      </c>
      <c r="H17" s="652" t="s">
        <v>76</v>
      </c>
      <c r="I17" s="652" t="s">
        <v>76</v>
      </c>
      <c r="J17" s="652" t="s">
        <v>76</v>
      </c>
      <c r="K17" s="652" t="s">
        <v>76</v>
      </c>
      <c r="L17" s="652" t="s">
        <v>76</v>
      </c>
      <c r="M17" s="652" t="s">
        <v>76</v>
      </c>
      <c r="N17" s="652" t="s">
        <v>76</v>
      </c>
      <c r="O17" s="652" t="s">
        <v>76</v>
      </c>
      <c r="P17" s="652" t="s">
        <v>76</v>
      </c>
      <c r="Q17" s="652" t="s">
        <v>76</v>
      </c>
      <c r="R17" s="652" t="s">
        <v>76</v>
      </c>
      <c r="S17" s="652" t="s">
        <v>76</v>
      </c>
      <c r="T17" s="652" t="s">
        <v>76</v>
      </c>
      <c r="U17" s="652" t="s">
        <v>76</v>
      </c>
      <c r="V17" s="652" t="s">
        <v>76</v>
      </c>
      <c r="W17" s="652" t="s">
        <v>76</v>
      </c>
      <c r="X17" s="652" t="s">
        <v>76</v>
      </c>
      <c r="Y17" s="470" t="str">
        <f t="shared" si="1"/>
        <v>Gerai</v>
      </c>
    </row>
    <row r="18" spans="1:25" x14ac:dyDescent="0.25">
      <c r="A18" t="s">
        <v>115</v>
      </c>
      <c r="B18" s="653" t="s">
        <v>43</v>
      </c>
      <c r="C18" s="654">
        <f>'7'!C17</f>
        <v>0</v>
      </c>
      <c r="D18" s="655">
        <f t="shared" si="0"/>
        <v>0</v>
      </c>
      <c r="E18" s="652" t="s">
        <v>76</v>
      </c>
      <c r="F18" s="652" t="s">
        <v>76</v>
      </c>
      <c r="G18" s="652" t="s">
        <v>76</v>
      </c>
      <c r="H18" s="652" t="s">
        <v>76</v>
      </c>
      <c r="I18" s="652" t="s">
        <v>76</v>
      </c>
      <c r="J18" s="652" t="s">
        <v>76</v>
      </c>
      <c r="K18" s="652" t="s">
        <v>76</v>
      </c>
      <c r="L18" s="652" t="s">
        <v>76</v>
      </c>
      <c r="M18" s="652" t="s">
        <v>76</v>
      </c>
      <c r="N18" s="652" t="s">
        <v>76</v>
      </c>
      <c r="O18" s="652" t="s">
        <v>76</v>
      </c>
      <c r="P18" s="652" t="s">
        <v>76</v>
      </c>
      <c r="Q18" s="652" t="s">
        <v>76</v>
      </c>
      <c r="R18" s="652" t="s">
        <v>76</v>
      </c>
      <c r="S18" s="652" t="s">
        <v>76</v>
      </c>
      <c r="T18" s="652" t="s">
        <v>76</v>
      </c>
      <c r="U18" s="652" t="s">
        <v>76</v>
      </c>
      <c r="V18" s="652" t="s">
        <v>76</v>
      </c>
      <c r="W18" s="652" t="s">
        <v>76</v>
      </c>
      <c r="X18" s="652" t="s">
        <v>76</v>
      </c>
      <c r="Y18" s="470" t="str">
        <f t="shared" si="1"/>
        <v>Gerai</v>
      </c>
    </row>
    <row r="19" spans="1:25" x14ac:dyDescent="0.25">
      <c r="A19" t="s">
        <v>116</v>
      </c>
      <c r="B19" s="653" t="s">
        <v>44</v>
      </c>
      <c r="C19" s="654">
        <f>'7'!C18</f>
        <v>0</v>
      </c>
      <c r="D19" s="655">
        <f t="shared" si="0"/>
        <v>0</v>
      </c>
      <c r="E19" s="652" t="s">
        <v>76</v>
      </c>
      <c r="F19" s="652" t="s">
        <v>76</v>
      </c>
      <c r="G19" s="652" t="s">
        <v>76</v>
      </c>
      <c r="H19" s="652" t="s">
        <v>76</v>
      </c>
      <c r="I19" s="652" t="s">
        <v>76</v>
      </c>
      <c r="J19" s="652" t="s">
        <v>76</v>
      </c>
      <c r="K19" s="652" t="s">
        <v>76</v>
      </c>
      <c r="L19" s="652" t="s">
        <v>76</v>
      </c>
      <c r="M19" s="652" t="s">
        <v>76</v>
      </c>
      <c r="N19" s="652" t="s">
        <v>76</v>
      </c>
      <c r="O19" s="652" t="s">
        <v>76</v>
      </c>
      <c r="P19" s="652" t="s">
        <v>76</v>
      </c>
      <c r="Q19" s="652" t="s">
        <v>76</v>
      </c>
      <c r="R19" s="652" t="s">
        <v>76</v>
      </c>
      <c r="S19" s="652" t="s">
        <v>76</v>
      </c>
      <c r="T19" s="652" t="s">
        <v>76</v>
      </c>
      <c r="U19" s="652" t="s">
        <v>76</v>
      </c>
      <c r="V19" s="652" t="s">
        <v>76</v>
      </c>
      <c r="W19" s="652" t="s">
        <v>76</v>
      </c>
      <c r="X19" s="652" t="s">
        <v>76</v>
      </c>
      <c r="Y19" s="470" t="str">
        <f t="shared" si="1"/>
        <v>Gerai</v>
      </c>
    </row>
    <row r="20" spans="1:25" x14ac:dyDescent="0.25">
      <c r="A20" t="s">
        <v>117</v>
      </c>
      <c r="B20" s="653" t="s">
        <v>45</v>
      </c>
      <c r="C20" s="654">
        <f>'7'!C19</f>
        <v>0</v>
      </c>
      <c r="D20" s="655">
        <f t="shared" si="0"/>
        <v>0</v>
      </c>
      <c r="E20" s="652" t="s">
        <v>76</v>
      </c>
      <c r="F20" s="652" t="s">
        <v>76</v>
      </c>
      <c r="G20" s="652" t="s">
        <v>76</v>
      </c>
      <c r="H20" s="652" t="s">
        <v>76</v>
      </c>
      <c r="I20" s="652" t="s">
        <v>76</v>
      </c>
      <c r="J20" s="652" t="s">
        <v>76</v>
      </c>
      <c r="K20" s="652" t="s">
        <v>76</v>
      </c>
      <c r="L20" s="652" t="s">
        <v>76</v>
      </c>
      <c r="M20" s="652" t="s">
        <v>76</v>
      </c>
      <c r="N20" s="652" t="s">
        <v>76</v>
      </c>
      <c r="O20" s="652" t="s">
        <v>76</v>
      </c>
      <c r="P20" s="652" t="s">
        <v>76</v>
      </c>
      <c r="Q20" s="652" t="s">
        <v>76</v>
      </c>
      <c r="R20" s="652" t="s">
        <v>76</v>
      </c>
      <c r="S20" s="652" t="s">
        <v>76</v>
      </c>
      <c r="T20" s="652" t="s">
        <v>76</v>
      </c>
      <c r="U20" s="652" t="s">
        <v>76</v>
      </c>
      <c r="V20" s="652" t="s">
        <v>76</v>
      </c>
      <c r="W20" s="652" t="s">
        <v>76</v>
      </c>
      <c r="X20" s="652" t="s">
        <v>76</v>
      </c>
      <c r="Y20" s="470" t="str">
        <f t="shared" si="1"/>
        <v>Gerai</v>
      </c>
    </row>
    <row r="21" spans="1:25" x14ac:dyDescent="0.25">
      <c r="A21" t="s">
        <v>118</v>
      </c>
      <c r="B21" s="653" t="s">
        <v>46</v>
      </c>
      <c r="C21" s="654">
        <f>'7'!C20</f>
        <v>0</v>
      </c>
      <c r="D21" s="655">
        <f t="shared" si="0"/>
        <v>0</v>
      </c>
      <c r="E21" s="652" t="s">
        <v>76</v>
      </c>
      <c r="F21" s="652" t="s">
        <v>76</v>
      </c>
      <c r="G21" s="652" t="s">
        <v>76</v>
      </c>
      <c r="H21" s="652" t="s">
        <v>76</v>
      </c>
      <c r="I21" s="652" t="s">
        <v>76</v>
      </c>
      <c r="J21" s="652" t="s">
        <v>76</v>
      </c>
      <c r="K21" s="652" t="s">
        <v>76</v>
      </c>
      <c r="L21" s="652" t="s">
        <v>76</v>
      </c>
      <c r="M21" s="652" t="s">
        <v>76</v>
      </c>
      <c r="N21" s="652" t="s">
        <v>76</v>
      </c>
      <c r="O21" s="652" t="s">
        <v>76</v>
      </c>
      <c r="P21" s="652" t="s">
        <v>76</v>
      </c>
      <c r="Q21" s="652" t="s">
        <v>76</v>
      </c>
      <c r="R21" s="652" t="s">
        <v>76</v>
      </c>
      <c r="S21" s="652" t="s">
        <v>76</v>
      </c>
      <c r="T21" s="652" t="s">
        <v>76</v>
      </c>
      <c r="U21" s="652" t="s">
        <v>76</v>
      </c>
      <c r="V21" s="652" t="s">
        <v>76</v>
      </c>
      <c r="W21" s="652" t="s">
        <v>76</v>
      </c>
      <c r="X21" s="652" t="s">
        <v>76</v>
      </c>
      <c r="Y21" s="470" t="str">
        <f t="shared" si="1"/>
        <v>Gerai</v>
      </c>
    </row>
    <row r="22" spans="1:25" x14ac:dyDescent="0.25">
      <c r="A22" t="s">
        <v>119</v>
      </c>
      <c r="B22" s="653" t="s">
        <v>47</v>
      </c>
      <c r="C22" s="654">
        <f>'7'!C21</f>
        <v>0</v>
      </c>
      <c r="D22" s="655">
        <f t="shared" si="0"/>
        <v>0</v>
      </c>
      <c r="E22" s="652" t="s">
        <v>76</v>
      </c>
      <c r="F22" s="652" t="s">
        <v>76</v>
      </c>
      <c r="G22" s="652" t="s">
        <v>76</v>
      </c>
      <c r="H22" s="652" t="s">
        <v>76</v>
      </c>
      <c r="I22" s="652" t="s">
        <v>76</v>
      </c>
      <c r="J22" s="652" t="s">
        <v>76</v>
      </c>
      <c r="K22" s="652" t="s">
        <v>76</v>
      </c>
      <c r="L22" s="652" t="s">
        <v>76</v>
      </c>
      <c r="M22" s="652" t="s">
        <v>76</v>
      </c>
      <c r="N22" s="652" t="s">
        <v>76</v>
      </c>
      <c r="O22" s="652" t="s">
        <v>76</v>
      </c>
      <c r="P22" s="652" t="s">
        <v>76</v>
      </c>
      <c r="Q22" s="652" t="s">
        <v>76</v>
      </c>
      <c r="R22" s="652" t="s">
        <v>76</v>
      </c>
      <c r="S22" s="652" t="s">
        <v>76</v>
      </c>
      <c r="T22" s="652" t="s">
        <v>76</v>
      </c>
      <c r="U22" s="652" t="s">
        <v>76</v>
      </c>
      <c r="V22" s="652" t="s">
        <v>76</v>
      </c>
      <c r="W22" s="652" t="s">
        <v>76</v>
      </c>
      <c r="X22" s="652" t="s">
        <v>76</v>
      </c>
      <c r="Y22" s="470" t="str">
        <f t="shared" si="1"/>
        <v>Gerai</v>
      </c>
    </row>
    <row r="23" spans="1:25" x14ac:dyDescent="0.25">
      <c r="A23" t="s">
        <v>120</v>
      </c>
      <c r="B23" s="653" t="s">
        <v>48</v>
      </c>
      <c r="C23" s="654">
        <f>'7'!C22</f>
        <v>0</v>
      </c>
      <c r="D23" s="655">
        <f t="shared" si="0"/>
        <v>0</v>
      </c>
      <c r="E23" s="652" t="s">
        <v>76</v>
      </c>
      <c r="F23" s="652" t="s">
        <v>76</v>
      </c>
      <c r="G23" s="652" t="s">
        <v>76</v>
      </c>
      <c r="H23" s="652" t="s">
        <v>76</v>
      </c>
      <c r="I23" s="652" t="s">
        <v>76</v>
      </c>
      <c r="J23" s="652" t="s">
        <v>76</v>
      </c>
      <c r="K23" s="652" t="s">
        <v>76</v>
      </c>
      <c r="L23" s="652" t="s">
        <v>76</v>
      </c>
      <c r="M23" s="652" t="s">
        <v>76</v>
      </c>
      <c r="N23" s="652" t="s">
        <v>76</v>
      </c>
      <c r="O23" s="652" t="s">
        <v>76</v>
      </c>
      <c r="P23" s="652" t="s">
        <v>76</v>
      </c>
      <c r="Q23" s="652" t="s">
        <v>76</v>
      </c>
      <c r="R23" s="652" t="s">
        <v>76</v>
      </c>
      <c r="S23" s="652" t="s">
        <v>76</v>
      </c>
      <c r="T23" s="652" t="s">
        <v>76</v>
      </c>
      <c r="U23" s="652" t="s">
        <v>76</v>
      </c>
      <c r="V23" s="652" t="s">
        <v>76</v>
      </c>
      <c r="W23" s="652" t="s">
        <v>76</v>
      </c>
      <c r="X23" s="652" t="s">
        <v>76</v>
      </c>
      <c r="Y23" s="470" t="str">
        <f t="shared" si="1"/>
        <v>Gerai</v>
      </c>
    </row>
    <row r="24" spans="1:25" x14ac:dyDescent="0.25">
      <c r="A24" t="s">
        <v>121</v>
      </c>
      <c r="B24" s="653" t="s">
        <v>49</v>
      </c>
      <c r="C24" s="654">
        <f>'7'!C23</f>
        <v>0</v>
      </c>
      <c r="D24" s="655">
        <f t="shared" si="0"/>
        <v>0</v>
      </c>
      <c r="E24" s="652" t="s">
        <v>76</v>
      </c>
      <c r="F24" s="652" t="s">
        <v>76</v>
      </c>
      <c r="G24" s="652" t="s">
        <v>76</v>
      </c>
      <c r="H24" s="652" t="s">
        <v>76</v>
      </c>
      <c r="I24" s="652" t="s">
        <v>76</v>
      </c>
      <c r="J24" s="652" t="s">
        <v>76</v>
      </c>
      <c r="K24" s="652" t="s">
        <v>76</v>
      </c>
      <c r="L24" s="652" t="s">
        <v>76</v>
      </c>
      <c r="M24" s="652" t="s">
        <v>76</v>
      </c>
      <c r="N24" s="652" t="s">
        <v>76</v>
      </c>
      <c r="O24" s="652" t="s">
        <v>76</v>
      </c>
      <c r="P24" s="652" t="s">
        <v>76</v>
      </c>
      <c r="Q24" s="652" t="s">
        <v>76</v>
      </c>
      <c r="R24" s="652" t="s">
        <v>76</v>
      </c>
      <c r="S24" s="652" t="s">
        <v>76</v>
      </c>
      <c r="T24" s="652" t="s">
        <v>76</v>
      </c>
      <c r="U24" s="652" t="s">
        <v>76</v>
      </c>
      <c r="V24" s="652" t="s">
        <v>76</v>
      </c>
      <c r="W24" s="652" t="s">
        <v>76</v>
      </c>
      <c r="X24" s="652" t="s">
        <v>76</v>
      </c>
      <c r="Y24" s="470" t="str">
        <f t="shared" si="1"/>
        <v>Gerai</v>
      </c>
    </row>
    <row r="25" spans="1:25" x14ac:dyDescent="0.25">
      <c r="A25" t="s">
        <v>122</v>
      </c>
      <c r="B25" s="653" t="s">
        <v>50</v>
      </c>
      <c r="C25" s="654">
        <f>'7'!C24</f>
        <v>0</v>
      </c>
      <c r="D25" s="655">
        <f t="shared" si="0"/>
        <v>0</v>
      </c>
      <c r="E25" s="652" t="s">
        <v>76</v>
      </c>
      <c r="F25" s="652" t="s">
        <v>76</v>
      </c>
      <c r="G25" s="652" t="s">
        <v>76</v>
      </c>
      <c r="H25" s="652" t="s">
        <v>76</v>
      </c>
      <c r="I25" s="652" t="s">
        <v>76</v>
      </c>
      <c r="J25" s="652" t="s">
        <v>76</v>
      </c>
      <c r="K25" s="652" t="s">
        <v>76</v>
      </c>
      <c r="L25" s="652" t="s">
        <v>76</v>
      </c>
      <c r="M25" s="652" t="s">
        <v>76</v>
      </c>
      <c r="N25" s="652" t="s">
        <v>76</v>
      </c>
      <c r="O25" s="652" t="s">
        <v>76</v>
      </c>
      <c r="P25" s="652" t="s">
        <v>76</v>
      </c>
      <c r="Q25" s="652" t="s">
        <v>76</v>
      </c>
      <c r="R25" s="652" t="s">
        <v>76</v>
      </c>
      <c r="S25" s="652" t="s">
        <v>76</v>
      </c>
      <c r="T25" s="652" t="s">
        <v>76</v>
      </c>
      <c r="U25" s="652" t="s">
        <v>76</v>
      </c>
      <c r="V25" s="652" t="s">
        <v>76</v>
      </c>
      <c r="W25" s="652" t="s">
        <v>76</v>
      </c>
      <c r="X25" s="652" t="s">
        <v>76</v>
      </c>
      <c r="Y25" s="470" t="str">
        <f t="shared" si="1"/>
        <v>Gerai</v>
      </c>
    </row>
    <row r="26" spans="1:25" x14ac:dyDescent="0.25">
      <c r="A26" t="s">
        <v>123</v>
      </c>
      <c r="B26" s="653" t="s">
        <v>51</v>
      </c>
      <c r="C26" s="654">
        <f>'7'!C25</f>
        <v>0</v>
      </c>
      <c r="D26" s="655">
        <f t="shared" si="0"/>
        <v>0</v>
      </c>
      <c r="E26" s="652" t="s">
        <v>76</v>
      </c>
      <c r="F26" s="652" t="s">
        <v>76</v>
      </c>
      <c r="G26" s="652" t="s">
        <v>76</v>
      </c>
      <c r="H26" s="652" t="s">
        <v>76</v>
      </c>
      <c r="I26" s="652" t="s">
        <v>76</v>
      </c>
      <c r="J26" s="652" t="s">
        <v>76</v>
      </c>
      <c r="K26" s="652" t="s">
        <v>76</v>
      </c>
      <c r="L26" s="652" t="s">
        <v>76</v>
      </c>
      <c r="M26" s="652" t="s">
        <v>76</v>
      </c>
      <c r="N26" s="652" t="s">
        <v>76</v>
      </c>
      <c r="O26" s="652" t="s">
        <v>76</v>
      </c>
      <c r="P26" s="652" t="s">
        <v>76</v>
      </c>
      <c r="Q26" s="652" t="s">
        <v>76</v>
      </c>
      <c r="R26" s="652" t="s">
        <v>76</v>
      </c>
      <c r="S26" s="652" t="s">
        <v>76</v>
      </c>
      <c r="T26" s="652" t="s">
        <v>76</v>
      </c>
      <c r="U26" s="652" t="s">
        <v>76</v>
      </c>
      <c r="V26" s="652" t="s">
        <v>76</v>
      </c>
      <c r="W26" s="652" t="s">
        <v>76</v>
      </c>
      <c r="X26" s="652" t="s">
        <v>76</v>
      </c>
      <c r="Y26" s="470" t="str">
        <f t="shared" si="1"/>
        <v>Gerai</v>
      </c>
    </row>
    <row r="27" spans="1:25" x14ac:dyDescent="0.25">
      <c r="A27" t="s">
        <v>124</v>
      </c>
      <c r="B27" s="653" t="s">
        <v>52</v>
      </c>
      <c r="C27" s="654">
        <f>'7'!C26</f>
        <v>0</v>
      </c>
      <c r="D27" s="655">
        <f t="shared" si="0"/>
        <v>0</v>
      </c>
      <c r="E27" s="652" t="s">
        <v>76</v>
      </c>
      <c r="F27" s="652" t="s">
        <v>76</v>
      </c>
      <c r="G27" s="652" t="s">
        <v>76</v>
      </c>
      <c r="H27" s="652" t="s">
        <v>76</v>
      </c>
      <c r="I27" s="652" t="s">
        <v>76</v>
      </c>
      <c r="J27" s="652" t="s">
        <v>76</v>
      </c>
      <c r="K27" s="652" t="s">
        <v>76</v>
      </c>
      <c r="L27" s="652" t="s">
        <v>76</v>
      </c>
      <c r="M27" s="652" t="s">
        <v>76</v>
      </c>
      <c r="N27" s="652" t="s">
        <v>76</v>
      </c>
      <c r="O27" s="652" t="s">
        <v>76</v>
      </c>
      <c r="P27" s="652" t="s">
        <v>76</v>
      </c>
      <c r="Q27" s="652" t="s">
        <v>76</v>
      </c>
      <c r="R27" s="652" t="s">
        <v>76</v>
      </c>
      <c r="S27" s="652" t="s">
        <v>76</v>
      </c>
      <c r="T27" s="652" t="s">
        <v>76</v>
      </c>
      <c r="U27" s="652" t="s">
        <v>76</v>
      </c>
      <c r="V27" s="652" t="s">
        <v>76</v>
      </c>
      <c r="W27" s="652" t="s">
        <v>76</v>
      </c>
      <c r="X27" s="652" t="s">
        <v>76</v>
      </c>
      <c r="Y27" s="471" t="str">
        <f t="shared" si="1"/>
        <v>Gerai</v>
      </c>
    </row>
    <row r="30" spans="1:25" x14ac:dyDescent="0.25">
      <c r="B30"/>
      <c r="C30" s="602" t="s">
        <v>1494</v>
      </c>
    </row>
    <row r="31" spans="1:25" ht="105" x14ac:dyDescent="0.25">
      <c r="B31" s="1">
        <v>1</v>
      </c>
      <c r="C31" s="335" t="s">
        <v>1497</v>
      </c>
    </row>
    <row r="32" spans="1:25" x14ac:dyDescent="0.25">
      <c r="B32" s="1">
        <v>2</v>
      </c>
      <c r="C32" s="216" t="s">
        <v>1495</v>
      </c>
    </row>
    <row r="33" spans="2:3" ht="30" x14ac:dyDescent="0.25">
      <c r="B33" s="1">
        <v>3</v>
      </c>
      <c r="C33" s="335"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82"/>
  <sheetViews>
    <sheetView tabSelected="1" zoomScale="80" zoomScaleNormal="80" workbookViewId="0">
      <pane xSplit="3" ySplit="7" topLeftCell="F24" activePane="bottomRight" state="frozen"/>
      <selection pane="topRight"/>
      <selection pane="bottomLeft"/>
      <selection pane="bottomRight" activeCell="G25" sqref="G25"/>
    </sheetView>
  </sheetViews>
  <sheetFormatPr defaultColWidth="9.140625" defaultRowHeight="15" x14ac:dyDescent="0.25"/>
  <cols>
    <col min="1" max="1" width="8.7109375" style="115" customWidth="1"/>
    <col min="2" max="2" width="50.7109375" style="13" customWidth="1"/>
    <col min="3" max="3" width="50.7109375" style="14" customWidth="1"/>
    <col min="4" max="4" width="50.7109375" style="383" customWidth="1"/>
    <col min="5" max="23" width="50.7109375" style="114" customWidth="1"/>
    <col min="24" max="24" width="50.7109375" style="13" customWidth="1"/>
    <col min="25" max="16384" width="9.140625" style="13"/>
  </cols>
  <sheetData>
    <row r="1" spans="1:23" s="113" customFormat="1" ht="18.75" x14ac:dyDescent="0.25">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25">
      <c r="C2" s="168"/>
      <c r="D2" s="158"/>
      <c r="E2" s="158"/>
      <c r="F2" s="158"/>
      <c r="G2" s="158"/>
      <c r="H2" s="158"/>
      <c r="I2" s="158"/>
      <c r="J2" s="158"/>
      <c r="K2" s="158"/>
      <c r="L2" s="158"/>
      <c r="M2" s="158"/>
      <c r="N2" s="158"/>
      <c r="O2" s="158"/>
      <c r="P2" s="158"/>
      <c r="Q2" s="158"/>
      <c r="R2" s="158"/>
      <c r="S2" s="158"/>
      <c r="T2" s="158"/>
      <c r="U2" s="158"/>
      <c r="V2" s="158"/>
      <c r="W2" s="158"/>
    </row>
    <row r="3" spans="1:23" x14ac:dyDescent="0.25">
      <c r="A3" s="1"/>
      <c r="B3" s="140" t="s">
        <v>1272</v>
      </c>
      <c r="C3" s="128"/>
      <c r="D3" s="385" t="str">
        <f>'1'!C8</f>
        <v>ŠIRV</v>
      </c>
    </row>
    <row r="4" spans="1:23" customFormat="1" x14ac:dyDescent="0.25">
      <c r="C4" s="168"/>
      <c r="D4" s="158"/>
      <c r="E4" s="158"/>
      <c r="F4" s="158"/>
      <c r="G4" s="158"/>
      <c r="H4" s="158"/>
      <c r="I4" s="158"/>
      <c r="J4" s="158"/>
      <c r="K4" s="158"/>
      <c r="L4" s="158"/>
      <c r="M4" s="158"/>
      <c r="N4" s="158"/>
      <c r="O4" s="158"/>
      <c r="P4" s="158"/>
      <c r="Q4" s="158"/>
      <c r="R4" s="158"/>
      <c r="S4" s="158"/>
      <c r="T4" s="158"/>
      <c r="U4" s="158"/>
      <c r="V4" s="158"/>
      <c r="W4" s="158"/>
    </row>
    <row r="5" spans="1:23" x14ac:dyDescent="0.25">
      <c r="A5" s="13"/>
      <c r="B5" s="259">
        <v>1</v>
      </c>
      <c r="C5" s="223" t="s">
        <v>1613</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50" x14ac:dyDescent="0.25">
      <c r="A6" s="13"/>
      <c r="B6" s="32"/>
      <c r="C6" s="312" t="s">
        <v>1509</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ht="30" x14ac:dyDescent="0.25">
      <c r="A7" s="2" t="s">
        <v>188</v>
      </c>
      <c r="B7" s="124" t="s">
        <v>20</v>
      </c>
      <c r="C7" s="335" t="s">
        <v>1319</v>
      </c>
      <c r="D7" s="141" t="str">
        <f>VLOOKUP(D6,'7'!$B$7:$C$26,2,FALSE)</f>
        <v>Verslo pradžia ir plėtra</v>
      </c>
      <c r="E7" s="141" t="str">
        <f>VLOOKUP(E6,'7'!$B$7:$C$26,2,FALSE)</f>
        <v>Kaimo bendruomenių ir NVO iniciatyvų įgyvendinimas</v>
      </c>
      <c r="F7" s="141" t="str">
        <f>VLOOKUP(F6,'7'!$B$7:$C$26,2,FALSE)</f>
        <v>Socialinio verslo kūrimas ir plėtra</v>
      </c>
      <c r="G7" s="141" t="str">
        <f>VLOOKUP(G6,'7'!$B$7:$C$26,2,FALSE)</f>
        <v>Infrastruktūros gerinimas, kuriant patrauklią aplinką paslaugoms teikti</v>
      </c>
      <c r="H7" s="141" t="str">
        <f>VLOOKUP(H6,'7'!$B$7:$C$26,2,FALSE)</f>
        <v>VVG teritorinis bendradarbiavimas</v>
      </c>
      <c r="I7" s="141">
        <f>VLOOKUP(I6,'7'!$B$7:$C$26,2,FALSE)</f>
        <v>0</v>
      </c>
      <c r="J7" s="141">
        <f>VLOOKUP(J6,'7'!$B$7:$C$26,2,FALSE)</f>
        <v>0</v>
      </c>
      <c r="K7" s="141">
        <f>VLOOKUP(K6,'7'!$B$7:$C$26,2,FALSE)</f>
        <v>0</v>
      </c>
      <c r="L7" s="141">
        <f>VLOOKUP(L6,'7'!$B$7:$C$26,2,FALSE)</f>
        <v>0</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25">
      <c r="A8" s="2" t="s">
        <v>189</v>
      </c>
      <c r="B8" s="125" t="s">
        <v>27</v>
      </c>
      <c r="C8" s="335" t="s">
        <v>1319</v>
      </c>
      <c r="D8" s="141" t="str">
        <f>VLOOKUP(D$6,'7'!$B$7:$D$26,3,FALSE)</f>
        <v>Ne žemės ūkio verslo pradžia</v>
      </c>
      <c r="E8" s="141" t="str">
        <f>VLOOKUP(E$6,'7'!$B$7:$D$26,3,FALSE)</f>
        <v>Veiklos projektai</v>
      </c>
      <c r="F8" s="141" t="str">
        <f>VLOOKUP(F$6,'7'!$B$7:$D$26,3,FALSE)</f>
        <v>Socialinis verslas</v>
      </c>
      <c r="G8" s="141" t="str">
        <f>VLOOKUP(G$6,'7'!$B$7:$D$26,3,FALSE)</f>
        <v>Viešųjų paslaugų prieinamumo didinimas (ne pelno)</v>
      </c>
      <c r="H8" s="141" t="str">
        <f>VLOOKUP(H$6,'7'!$B$7:$D$26,3,FALSE)</f>
        <v>Teritorinis VVG bendradarbiavimas</v>
      </c>
      <c r="I8" s="141">
        <f>VLOOKUP(I$6,'7'!$B$7:$D$26,3,FALSE)</f>
        <v>0</v>
      </c>
      <c r="J8" s="141">
        <f>VLOOKUP(J$6,'7'!$B$7:$D$26,3,FALSE)</f>
        <v>0</v>
      </c>
      <c r="K8" s="141">
        <f>VLOOKUP(K$6,'7'!$B$7:$D$26,3,FALSE)</f>
        <v>0</v>
      </c>
      <c r="L8" s="141">
        <f>VLOOKUP(L$6,'7'!$B$7:$D$26,3,FALSE)</f>
        <v>0</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ht="30" x14ac:dyDescent="0.25">
      <c r="A9" s="2" t="s">
        <v>190</v>
      </c>
      <c r="B9" s="125" t="s">
        <v>138</v>
      </c>
      <c r="C9" s="335" t="s">
        <v>1320</v>
      </c>
      <c r="D9" s="141">
        <f>VLOOKUP(D$6,'9'!$B$8:$D$27,3,FALSE)</f>
        <v>2</v>
      </c>
      <c r="E9" s="141">
        <f>VLOOKUP(E$6,'9'!$B$8:$D$27,3,FALSE)</f>
        <v>2</v>
      </c>
      <c r="F9" s="141">
        <f>VLOOKUP(F$6,'9'!$B$8:$D$27,3,FALSE)</f>
        <v>1</v>
      </c>
      <c r="G9" s="141">
        <f>VLOOKUP(G$6,'9'!$B$8:$D$27,3,FALSE)</f>
        <v>1</v>
      </c>
      <c r="H9" s="141">
        <f>VLOOKUP(H$6,'9'!$B$8:$D$27,3,FALSE)</f>
        <v>0</v>
      </c>
      <c r="I9" s="141">
        <f>VLOOKUP(I$6,'9'!$B$8:$D$27,3,FALSE)</f>
        <v>0</v>
      </c>
      <c r="J9" s="141">
        <f>VLOOKUP(J$6,'9'!$B$8:$D$27,3,FALSE)</f>
        <v>0</v>
      </c>
      <c r="K9" s="141">
        <f>VLOOKUP(K$6,'9'!$B$8:$D$27,3,FALSE)</f>
        <v>0</v>
      </c>
      <c r="L9" s="141">
        <f>VLOOKUP(L$6,'9'!$B$8:$D$27,3,FALSE)</f>
        <v>0</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25">
      <c r="A10" s="2" t="s">
        <v>191</v>
      </c>
      <c r="B10" s="125" t="s">
        <v>498</v>
      </c>
      <c r="C10" s="335" t="s">
        <v>1321</v>
      </c>
      <c r="D10" s="141">
        <f>VLOOKUP(D$6,'8'!$B$7:$D$26,3,FALSE)</f>
        <v>3</v>
      </c>
      <c r="E10" s="141">
        <f>VLOOKUP(E$6,'8'!$B$7:$D$26,3,FALSE)</f>
        <v>3</v>
      </c>
      <c r="F10" s="141">
        <f>VLOOKUP(F$6,'8'!$B$7:$D$26,3,FALSE)</f>
        <v>3</v>
      </c>
      <c r="G10" s="141">
        <f>VLOOKUP(G$6,'8'!$B$7:$D$26,3,FALSE)</f>
        <v>3</v>
      </c>
      <c r="H10" s="141">
        <f>VLOOKUP(H$6,'8'!$B$7:$D$26,3,FALSE)</f>
        <v>0</v>
      </c>
      <c r="I10" s="141">
        <f>VLOOKUP(I$6,'8'!$B$7:$D$26,3,FALSE)</f>
        <v>0</v>
      </c>
      <c r="J10" s="141">
        <f>VLOOKUP(J$6,'8'!$B$7:$D$26,3,FALSE)</f>
        <v>0</v>
      </c>
      <c r="K10" s="141">
        <f>VLOOKUP(K$6,'8'!$B$7:$D$26,3,FALSE)</f>
        <v>0</v>
      </c>
      <c r="L10" s="141">
        <f>VLOOKUP(L$6,'8'!$B$7:$D$26,3,FALSE)</f>
        <v>0</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35" x14ac:dyDescent="0.25">
      <c r="A11" s="2" t="s">
        <v>192</v>
      </c>
      <c r="B11" s="125" t="s">
        <v>499</v>
      </c>
      <c r="C11" s="500" t="s">
        <v>1513</v>
      </c>
      <c r="D11" s="585" t="s">
        <v>381</v>
      </c>
      <c r="E11" s="585" t="s">
        <v>381</v>
      </c>
      <c r="F11" s="585" t="s">
        <v>381</v>
      </c>
      <c r="G11" s="585" t="s">
        <v>381</v>
      </c>
      <c r="H11" s="585" t="s">
        <v>1097</v>
      </c>
      <c r="I11" s="585" t="s">
        <v>1097</v>
      </c>
      <c r="J11" s="585" t="s">
        <v>1097</v>
      </c>
      <c r="K11" s="585" t="s">
        <v>1097</v>
      </c>
      <c r="L11" s="585" t="s">
        <v>1097</v>
      </c>
      <c r="M11" s="585" t="s">
        <v>1097</v>
      </c>
      <c r="N11" s="585" t="s">
        <v>1097</v>
      </c>
      <c r="O11" s="585" t="s">
        <v>1097</v>
      </c>
      <c r="P11" s="585" t="s">
        <v>1097</v>
      </c>
      <c r="Q11" s="585" t="s">
        <v>1097</v>
      </c>
      <c r="R11" s="585" t="s">
        <v>1097</v>
      </c>
      <c r="S11" s="585" t="s">
        <v>1097</v>
      </c>
      <c r="T11" s="585" t="s">
        <v>1097</v>
      </c>
      <c r="U11" s="585" t="s">
        <v>1097</v>
      </c>
      <c r="V11" s="585" t="s">
        <v>1097</v>
      </c>
      <c r="W11" s="585" t="s">
        <v>1097</v>
      </c>
    </row>
    <row r="12" spans="1:23" ht="45" x14ac:dyDescent="0.25">
      <c r="A12" s="2" t="s">
        <v>193</v>
      </c>
      <c r="B12" s="127" t="s">
        <v>1266</v>
      </c>
      <c r="C12" s="335" t="s">
        <v>1524</v>
      </c>
      <c r="D12" s="586" t="s">
        <v>77</v>
      </c>
      <c r="E12" s="585" t="s">
        <v>77</v>
      </c>
      <c r="F12" s="585" t="s">
        <v>77</v>
      </c>
      <c r="G12" s="585" t="s">
        <v>77</v>
      </c>
      <c r="H12" s="585" t="s">
        <v>76</v>
      </c>
      <c r="I12" s="585" t="s">
        <v>76</v>
      </c>
      <c r="J12" s="585" t="s">
        <v>76</v>
      </c>
      <c r="K12" s="585" t="s">
        <v>76</v>
      </c>
      <c r="L12" s="585" t="s">
        <v>76</v>
      </c>
      <c r="M12" s="585" t="s">
        <v>76</v>
      </c>
      <c r="N12" s="585" t="s">
        <v>76</v>
      </c>
      <c r="O12" s="585" t="s">
        <v>76</v>
      </c>
      <c r="P12" s="585" t="s">
        <v>76</v>
      </c>
      <c r="Q12" s="585" t="s">
        <v>76</v>
      </c>
      <c r="R12" s="585" t="s">
        <v>76</v>
      </c>
      <c r="S12" s="585" t="s">
        <v>76</v>
      </c>
      <c r="T12" s="585" t="s">
        <v>76</v>
      </c>
      <c r="U12" s="585" t="s">
        <v>76</v>
      </c>
      <c r="V12" s="585" t="s">
        <v>76</v>
      </c>
      <c r="W12" s="585" t="s">
        <v>76</v>
      </c>
    </row>
    <row r="13" spans="1:23" ht="45" x14ac:dyDescent="0.25">
      <c r="A13" s="2" t="s">
        <v>194</v>
      </c>
      <c r="B13" s="127" t="s">
        <v>1267</v>
      </c>
      <c r="C13" s="335" t="s">
        <v>1524</v>
      </c>
      <c r="D13" s="586" t="s">
        <v>76</v>
      </c>
      <c r="E13" s="585" t="s">
        <v>76</v>
      </c>
      <c r="F13" s="585" t="s">
        <v>76</v>
      </c>
      <c r="G13" s="585" t="s">
        <v>76</v>
      </c>
      <c r="H13" s="585" t="s">
        <v>76</v>
      </c>
      <c r="I13" s="585" t="s">
        <v>76</v>
      </c>
      <c r="J13" s="585" t="s">
        <v>76</v>
      </c>
      <c r="K13" s="585" t="s">
        <v>76</v>
      </c>
      <c r="L13" s="585" t="s">
        <v>76</v>
      </c>
      <c r="M13" s="585" t="s">
        <v>76</v>
      </c>
      <c r="N13" s="585" t="s">
        <v>76</v>
      </c>
      <c r="O13" s="585" t="s">
        <v>76</v>
      </c>
      <c r="P13" s="585" t="s">
        <v>76</v>
      </c>
      <c r="Q13" s="585" t="s">
        <v>76</v>
      </c>
      <c r="R13" s="585" t="s">
        <v>76</v>
      </c>
      <c r="S13" s="585" t="s">
        <v>76</v>
      </c>
      <c r="T13" s="585" t="s">
        <v>76</v>
      </c>
      <c r="U13" s="585" t="s">
        <v>76</v>
      </c>
      <c r="V13" s="585" t="s">
        <v>76</v>
      </c>
      <c r="W13" s="585" t="s">
        <v>76</v>
      </c>
    </row>
    <row r="14" spans="1:23" ht="45" x14ac:dyDescent="0.25">
      <c r="A14" s="2" t="s">
        <v>195</v>
      </c>
      <c r="B14" s="127" t="s">
        <v>1268</v>
      </c>
      <c r="C14" s="335" t="s">
        <v>1524</v>
      </c>
      <c r="D14" s="586" t="s">
        <v>76</v>
      </c>
      <c r="E14" s="585" t="s">
        <v>76</v>
      </c>
      <c r="F14" s="585" t="s">
        <v>76</v>
      </c>
      <c r="G14" s="585" t="s">
        <v>76</v>
      </c>
      <c r="H14" s="585" t="s">
        <v>76</v>
      </c>
      <c r="I14" s="585" t="s">
        <v>76</v>
      </c>
      <c r="J14" s="585" t="s">
        <v>76</v>
      </c>
      <c r="K14" s="585" t="s">
        <v>76</v>
      </c>
      <c r="L14" s="585" t="s">
        <v>76</v>
      </c>
      <c r="M14" s="585" t="s">
        <v>76</v>
      </c>
      <c r="N14" s="585" t="s">
        <v>76</v>
      </c>
      <c r="O14" s="585" t="s">
        <v>76</v>
      </c>
      <c r="P14" s="585" t="s">
        <v>76</v>
      </c>
      <c r="Q14" s="585" t="s">
        <v>76</v>
      </c>
      <c r="R14" s="585" t="s">
        <v>76</v>
      </c>
      <c r="S14" s="585" t="s">
        <v>76</v>
      </c>
      <c r="T14" s="585" t="s">
        <v>76</v>
      </c>
      <c r="U14" s="585" t="s">
        <v>76</v>
      </c>
      <c r="V14" s="585" t="s">
        <v>76</v>
      </c>
      <c r="W14" s="585" t="s">
        <v>76</v>
      </c>
    </row>
    <row r="15" spans="1:23" ht="45" x14ac:dyDescent="0.25">
      <c r="A15" s="2" t="s">
        <v>196</v>
      </c>
      <c r="B15" s="127" t="s">
        <v>1269</v>
      </c>
      <c r="C15" s="335" t="s">
        <v>1524</v>
      </c>
      <c r="D15" s="586" t="s">
        <v>77</v>
      </c>
      <c r="E15" s="585" t="s">
        <v>77</v>
      </c>
      <c r="F15" s="585" t="s">
        <v>77</v>
      </c>
      <c r="G15" s="585" t="s">
        <v>77</v>
      </c>
      <c r="H15" s="585" t="s">
        <v>76</v>
      </c>
      <c r="I15" s="585" t="s">
        <v>76</v>
      </c>
      <c r="J15" s="585" t="s">
        <v>76</v>
      </c>
      <c r="K15" s="585" t="s">
        <v>76</v>
      </c>
      <c r="L15" s="585" t="s">
        <v>76</v>
      </c>
      <c r="M15" s="585" t="s">
        <v>76</v>
      </c>
      <c r="N15" s="585" t="s">
        <v>76</v>
      </c>
      <c r="O15" s="585" t="s">
        <v>76</v>
      </c>
      <c r="P15" s="585" t="s">
        <v>76</v>
      </c>
      <c r="Q15" s="585" t="s">
        <v>76</v>
      </c>
      <c r="R15" s="585" t="s">
        <v>76</v>
      </c>
      <c r="S15" s="585" t="s">
        <v>76</v>
      </c>
      <c r="T15" s="585" t="s">
        <v>76</v>
      </c>
      <c r="U15" s="585" t="s">
        <v>76</v>
      </c>
      <c r="V15" s="585" t="s">
        <v>76</v>
      </c>
      <c r="W15" s="585" t="s">
        <v>76</v>
      </c>
    </row>
    <row r="16" spans="1:23" x14ac:dyDescent="0.25">
      <c r="A16" s="2" t="s">
        <v>94</v>
      </c>
      <c r="B16" s="126" t="s">
        <v>463</v>
      </c>
      <c r="C16" s="335" t="s">
        <v>1534</v>
      </c>
      <c r="D16" s="127"/>
      <c r="E16" s="127"/>
      <c r="F16" s="127"/>
      <c r="G16" s="127"/>
      <c r="H16" s="127"/>
      <c r="I16" s="127"/>
      <c r="J16" s="127"/>
      <c r="K16" s="127"/>
      <c r="L16" s="127"/>
      <c r="M16" s="127"/>
      <c r="N16" s="127"/>
      <c r="O16" s="127"/>
      <c r="P16" s="127"/>
      <c r="Q16" s="127"/>
      <c r="R16" s="127"/>
      <c r="S16" s="127"/>
      <c r="T16" s="127"/>
      <c r="U16" s="127"/>
      <c r="V16" s="127"/>
      <c r="W16" s="127"/>
    </row>
    <row r="17" spans="1:23" ht="240" x14ac:dyDescent="0.25">
      <c r="A17" s="2" t="s">
        <v>197</v>
      </c>
      <c r="B17" s="127" t="s">
        <v>501</v>
      </c>
      <c r="C17" s="335" t="s">
        <v>1526</v>
      </c>
      <c r="D17" s="145" t="s">
        <v>1832</v>
      </c>
      <c r="E17" s="145" t="s">
        <v>1834</v>
      </c>
      <c r="F17" s="145" t="s">
        <v>1836</v>
      </c>
      <c r="G17" s="145" t="s">
        <v>1838</v>
      </c>
      <c r="H17" s="145"/>
      <c r="I17" s="145"/>
      <c r="J17" s="145"/>
      <c r="K17" s="145"/>
      <c r="L17" s="145"/>
      <c r="M17" s="145"/>
      <c r="N17" s="145"/>
      <c r="O17" s="145"/>
      <c r="P17" s="145"/>
      <c r="Q17" s="145"/>
      <c r="R17" s="145"/>
      <c r="S17" s="145"/>
      <c r="T17" s="145"/>
      <c r="U17" s="145"/>
      <c r="V17" s="145"/>
      <c r="W17" s="145"/>
    </row>
    <row r="18" spans="1:23" ht="165" x14ac:dyDescent="0.25">
      <c r="A18" s="2" t="s">
        <v>198</v>
      </c>
      <c r="B18" s="125" t="s">
        <v>500</v>
      </c>
      <c r="C18" s="361" t="s">
        <v>1527</v>
      </c>
      <c r="D18" s="145" t="s">
        <v>1831</v>
      </c>
      <c r="E18" s="145" t="s">
        <v>1833</v>
      </c>
      <c r="F18" s="145" t="s">
        <v>1835</v>
      </c>
      <c r="G18" s="145" t="s">
        <v>1837</v>
      </c>
      <c r="H18" s="145"/>
      <c r="I18" s="145"/>
      <c r="J18" s="145"/>
      <c r="K18" s="145"/>
      <c r="L18" s="145"/>
      <c r="M18" s="145"/>
      <c r="N18" s="145"/>
      <c r="O18" s="145"/>
      <c r="P18" s="145"/>
      <c r="Q18" s="145"/>
      <c r="R18" s="145"/>
      <c r="S18" s="145"/>
      <c r="T18" s="145"/>
      <c r="U18" s="145"/>
      <c r="V18" s="145"/>
      <c r="W18" s="145"/>
    </row>
    <row r="19" spans="1:23" ht="135" x14ac:dyDescent="0.25">
      <c r="A19" s="2" t="s">
        <v>199</v>
      </c>
      <c r="B19" s="124" t="s">
        <v>460</v>
      </c>
      <c r="C19" s="335" t="s">
        <v>1528</v>
      </c>
      <c r="D19" s="145" t="s">
        <v>1787</v>
      </c>
      <c r="E19" s="145" t="s">
        <v>1787</v>
      </c>
      <c r="F19" s="145" t="s">
        <v>1787</v>
      </c>
      <c r="G19" s="145" t="s">
        <v>1787</v>
      </c>
      <c r="H19" s="145"/>
      <c r="I19" s="145"/>
      <c r="J19" s="145"/>
      <c r="K19" s="145"/>
      <c r="L19" s="145"/>
      <c r="M19" s="145"/>
      <c r="N19" s="145"/>
      <c r="O19" s="145"/>
      <c r="P19" s="145"/>
      <c r="Q19" s="145"/>
      <c r="R19" s="145"/>
      <c r="S19" s="145"/>
      <c r="T19" s="145"/>
      <c r="U19" s="145"/>
      <c r="V19" s="145"/>
      <c r="W19" s="145"/>
    </row>
    <row r="20" spans="1:23" ht="120" x14ac:dyDescent="0.25">
      <c r="A20" s="2" t="s">
        <v>200</v>
      </c>
      <c r="B20" s="124" t="s">
        <v>461</v>
      </c>
      <c r="C20" s="335" t="s">
        <v>1529</v>
      </c>
      <c r="D20" s="145" t="s">
        <v>1123</v>
      </c>
      <c r="E20" s="145" t="s">
        <v>1123</v>
      </c>
      <c r="F20" s="145" t="s">
        <v>1123</v>
      </c>
      <c r="G20" s="145" t="s">
        <v>1123</v>
      </c>
      <c r="H20" s="145"/>
      <c r="I20" s="145"/>
      <c r="J20" s="145"/>
      <c r="K20" s="145"/>
      <c r="L20" s="145"/>
      <c r="M20" s="145"/>
      <c r="N20" s="145"/>
      <c r="O20" s="145"/>
      <c r="P20" s="145"/>
      <c r="Q20" s="145"/>
      <c r="R20" s="145"/>
      <c r="S20" s="145"/>
      <c r="T20" s="145"/>
      <c r="U20" s="145"/>
      <c r="V20" s="145"/>
      <c r="W20" s="145"/>
    </row>
    <row r="21" spans="1:23" ht="120" x14ac:dyDescent="0.25">
      <c r="A21" s="2" t="s">
        <v>201</v>
      </c>
      <c r="B21" s="124" t="s">
        <v>462</v>
      </c>
      <c r="C21" s="335" t="s">
        <v>1532</v>
      </c>
      <c r="D21" s="145" t="s">
        <v>1123</v>
      </c>
      <c r="E21" s="145" t="s">
        <v>1123</v>
      </c>
      <c r="F21" s="145" t="s">
        <v>1123</v>
      </c>
      <c r="G21" s="145" t="s">
        <v>1123</v>
      </c>
      <c r="H21" s="145"/>
      <c r="I21" s="145"/>
      <c r="J21" s="145"/>
      <c r="K21" s="145"/>
      <c r="L21" s="145"/>
      <c r="M21" s="145"/>
      <c r="N21" s="145"/>
      <c r="O21" s="145"/>
      <c r="P21" s="145"/>
      <c r="Q21" s="145"/>
      <c r="R21" s="145"/>
      <c r="S21" s="145"/>
      <c r="T21" s="145"/>
      <c r="U21" s="145"/>
      <c r="V21" s="145"/>
      <c r="W21" s="145"/>
    </row>
    <row r="22" spans="1:23" ht="120" x14ac:dyDescent="0.25">
      <c r="A22" s="2" t="s">
        <v>202</v>
      </c>
      <c r="B22" s="124" t="s">
        <v>234</v>
      </c>
      <c r="C22" s="335" t="s">
        <v>1533</v>
      </c>
      <c r="D22" s="145" t="s">
        <v>1788</v>
      </c>
      <c r="E22" s="145" t="s">
        <v>1788</v>
      </c>
      <c r="F22" s="145" t="s">
        <v>1788</v>
      </c>
      <c r="G22" s="145" t="s">
        <v>1788</v>
      </c>
      <c r="H22" s="145"/>
      <c r="I22" s="145"/>
      <c r="J22" s="145"/>
      <c r="K22" s="145"/>
      <c r="L22" s="145"/>
      <c r="M22" s="145"/>
      <c r="N22" s="145"/>
      <c r="O22" s="145"/>
      <c r="P22" s="145"/>
      <c r="Q22" s="145"/>
      <c r="R22" s="145"/>
      <c r="S22" s="145"/>
      <c r="T22" s="145"/>
      <c r="U22" s="145"/>
      <c r="V22" s="145"/>
      <c r="W22" s="145"/>
    </row>
    <row r="23" spans="1:23" ht="30" x14ac:dyDescent="0.25">
      <c r="A23" s="2" t="s">
        <v>203</v>
      </c>
      <c r="B23" s="126" t="s">
        <v>1691</v>
      </c>
      <c r="C23" s="335" t="s">
        <v>1534</v>
      </c>
      <c r="D23" s="127"/>
      <c r="E23" s="127"/>
      <c r="F23" s="127"/>
      <c r="G23" s="127"/>
      <c r="H23" s="127"/>
      <c r="I23" s="127"/>
      <c r="J23" s="127"/>
      <c r="K23" s="127"/>
      <c r="L23" s="127"/>
      <c r="M23" s="127"/>
      <c r="N23" s="127"/>
      <c r="O23" s="127"/>
      <c r="P23" s="127"/>
      <c r="Q23" s="127"/>
      <c r="R23" s="127"/>
      <c r="S23" s="127"/>
      <c r="T23" s="127"/>
      <c r="U23" s="127"/>
      <c r="V23" s="127"/>
      <c r="W23" s="127"/>
    </row>
    <row r="24" spans="1:23" ht="60" x14ac:dyDescent="0.25">
      <c r="A24" s="2" t="s">
        <v>204</v>
      </c>
      <c r="B24" s="124" t="s">
        <v>237</v>
      </c>
      <c r="C24" s="361" t="s">
        <v>1607</v>
      </c>
      <c r="D24" s="145" t="s">
        <v>1789</v>
      </c>
      <c r="E24" s="145" t="s">
        <v>1790</v>
      </c>
      <c r="F24" s="145" t="s">
        <v>1791</v>
      </c>
      <c r="G24" s="145" t="s">
        <v>1792</v>
      </c>
      <c r="H24" s="145"/>
      <c r="I24" s="145"/>
      <c r="J24" s="145"/>
      <c r="K24" s="145"/>
      <c r="L24" s="145"/>
      <c r="M24" s="145"/>
      <c r="N24" s="145"/>
      <c r="O24" s="145"/>
      <c r="P24" s="145"/>
      <c r="Q24" s="145"/>
      <c r="R24" s="145"/>
      <c r="S24" s="145"/>
      <c r="T24" s="145"/>
      <c r="U24" s="145"/>
      <c r="V24" s="145"/>
      <c r="W24" s="145"/>
    </row>
    <row r="25" spans="1:23" ht="90" x14ac:dyDescent="0.25">
      <c r="A25" s="2" t="s">
        <v>205</v>
      </c>
      <c r="B25" s="125" t="s">
        <v>1606</v>
      </c>
      <c r="C25" s="361" t="s">
        <v>1605</v>
      </c>
      <c r="D25" s="145" t="s">
        <v>1793</v>
      </c>
      <c r="E25" s="145" t="s">
        <v>1795</v>
      </c>
      <c r="F25" s="145" t="s">
        <v>1795</v>
      </c>
      <c r="G25" s="145" t="s">
        <v>1844</v>
      </c>
      <c r="H25" s="145"/>
      <c r="I25" s="145"/>
      <c r="J25" s="145"/>
      <c r="K25" s="145"/>
      <c r="L25" s="145"/>
      <c r="M25" s="145"/>
      <c r="N25" s="145"/>
      <c r="O25" s="145"/>
      <c r="P25" s="145"/>
      <c r="Q25" s="145"/>
      <c r="R25" s="145"/>
      <c r="S25" s="145"/>
      <c r="T25" s="145"/>
      <c r="U25" s="145"/>
      <c r="V25" s="145"/>
      <c r="W25" s="145"/>
    </row>
    <row r="26" spans="1:23" ht="150" x14ac:dyDescent="0.25">
      <c r="A26" s="2" t="s">
        <v>206</v>
      </c>
      <c r="B26" s="125" t="s">
        <v>1608</v>
      </c>
      <c r="C26" s="361" t="s">
        <v>1610</v>
      </c>
      <c r="D26" s="145" t="s">
        <v>1793</v>
      </c>
      <c r="E26" s="145" t="s">
        <v>1794</v>
      </c>
      <c r="F26" s="145" t="s">
        <v>1794</v>
      </c>
      <c r="G26" s="145" t="s">
        <v>1794</v>
      </c>
      <c r="H26" s="145"/>
      <c r="I26" s="145"/>
      <c r="J26" s="145"/>
      <c r="K26" s="145"/>
      <c r="L26" s="145"/>
      <c r="M26" s="145"/>
      <c r="N26" s="145"/>
      <c r="O26" s="145"/>
      <c r="P26" s="145"/>
      <c r="Q26" s="145"/>
      <c r="R26" s="145"/>
      <c r="S26" s="145"/>
      <c r="T26" s="145"/>
      <c r="U26" s="145"/>
      <c r="V26" s="145"/>
      <c r="W26" s="145"/>
    </row>
    <row r="27" spans="1:23" ht="165" x14ac:dyDescent="0.25">
      <c r="A27" s="2" t="s">
        <v>725</v>
      </c>
      <c r="B27" s="124" t="s">
        <v>635</v>
      </c>
      <c r="C27" s="312" t="s">
        <v>1645</v>
      </c>
      <c r="D27" s="145" t="s">
        <v>1796</v>
      </c>
      <c r="E27" s="145" t="s">
        <v>1796</v>
      </c>
      <c r="F27" s="145" t="s">
        <v>1796</v>
      </c>
      <c r="G27" s="145" t="s">
        <v>1796</v>
      </c>
      <c r="H27" s="145"/>
      <c r="I27" s="145"/>
      <c r="J27" s="145"/>
      <c r="K27" s="145"/>
      <c r="L27" s="145"/>
      <c r="M27" s="145"/>
      <c r="N27" s="145"/>
      <c r="O27" s="145"/>
      <c r="P27" s="145"/>
      <c r="Q27" s="145"/>
      <c r="R27" s="145"/>
      <c r="S27" s="145"/>
      <c r="T27" s="145"/>
      <c r="U27" s="145"/>
      <c r="V27" s="145"/>
      <c r="W27" s="145"/>
    </row>
    <row r="28" spans="1:23" ht="409.5" x14ac:dyDescent="0.25">
      <c r="A28" s="2" t="s">
        <v>726</v>
      </c>
      <c r="B28" s="127" t="s">
        <v>1690</v>
      </c>
      <c r="C28" s="361" t="s">
        <v>1631</v>
      </c>
      <c r="D28" s="145" t="s">
        <v>1798</v>
      </c>
      <c r="E28" s="145" t="s">
        <v>1797</v>
      </c>
      <c r="F28" s="145" t="s">
        <v>1799</v>
      </c>
      <c r="G28" s="145" t="s">
        <v>1797</v>
      </c>
      <c r="H28" s="145"/>
      <c r="I28" s="145"/>
      <c r="J28" s="145"/>
      <c r="K28" s="145"/>
      <c r="L28" s="145"/>
      <c r="M28" s="145"/>
      <c r="N28" s="145"/>
      <c r="O28" s="145"/>
      <c r="P28" s="145"/>
      <c r="Q28" s="145"/>
      <c r="R28" s="145"/>
      <c r="S28" s="145"/>
      <c r="T28" s="145"/>
      <c r="U28" s="145"/>
      <c r="V28" s="145"/>
      <c r="W28" s="145"/>
    </row>
    <row r="29" spans="1:23" x14ac:dyDescent="0.25">
      <c r="A29" s="2" t="s">
        <v>727</v>
      </c>
      <c r="B29" s="124" t="s">
        <v>502</v>
      </c>
      <c r="C29" s="335" t="s">
        <v>1322</v>
      </c>
      <c r="D29" s="141">
        <f>VLOOKUP(D$6,'15'!$B$8:$E$27,4,FALSE)</f>
        <v>3</v>
      </c>
      <c r="E29" s="141">
        <f>VLOOKUP(E$6,'15'!$B$8:$E$27,4,FALSE)</f>
        <v>2</v>
      </c>
      <c r="F29" s="141">
        <f>VLOOKUP(F$6,'15'!$B$8:$E$27,4,FALSE)</f>
        <v>1</v>
      </c>
      <c r="G29" s="141">
        <f>VLOOKUP(G$6,'15'!$B$8:$E$27,4,FALSE)</f>
        <v>1</v>
      </c>
      <c r="H29" s="141">
        <f>VLOOKUP(H$6,'15'!$B$8:$E$27,4,FALSE)</f>
        <v>0</v>
      </c>
      <c r="I29" s="141">
        <f>VLOOKUP(I$6,'15'!$B$8:$E$27,4,FALSE)</f>
        <v>0</v>
      </c>
      <c r="J29" s="141">
        <f>VLOOKUP(J$6,'15'!$B$8:$E$27,4,FALSE)</f>
        <v>0</v>
      </c>
      <c r="K29" s="141">
        <f>VLOOKUP(K$6,'15'!$B$8:$E$27,4,FALSE)</f>
        <v>0</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25">
      <c r="A30" s="2" t="s">
        <v>728</v>
      </c>
      <c r="B30" s="128" t="s">
        <v>1106</v>
      </c>
      <c r="C30" s="335" t="s">
        <v>1534</v>
      </c>
      <c r="D30" s="127"/>
      <c r="E30" s="127"/>
      <c r="F30" s="127"/>
      <c r="G30" s="127"/>
      <c r="H30" s="127"/>
      <c r="I30" s="127"/>
      <c r="J30" s="127"/>
      <c r="K30" s="127"/>
      <c r="L30" s="127"/>
      <c r="M30" s="127"/>
      <c r="N30" s="127"/>
      <c r="O30" s="127"/>
      <c r="P30" s="127"/>
      <c r="Q30" s="127"/>
      <c r="R30" s="127"/>
      <c r="S30" s="127"/>
      <c r="T30" s="127"/>
      <c r="U30" s="127"/>
      <c r="V30" s="127"/>
      <c r="W30" s="127"/>
    </row>
    <row r="31" spans="1:23" ht="105" x14ac:dyDescent="0.25">
      <c r="A31" s="2" t="s">
        <v>729</v>
      </c>
      <c r="B31" s="124" t="s">
        <v>504</v>
      </c>
      <c r="C31" s="312" t="s">
        <v>1609</v>
      </c>
      <c r="D31" s="145" t="s">
        <v>1722</v>
      </c>
      <c r="E31" s="145" t="s">
        <v>1800</v>
      </c>
      <c r="F31" s="145" t="s">
        <v>1839</v>
      </c>
      <c r="G31" s="145" t="s">
        <v>1803</v>
      </c>
      <c r="H31" s="145"/>
      <c r="I31" s="145"/>
      <c r="J31" s="145"/>
      <c r="K31" s="145"/>
      <c r="L31" s="145"/>
      <c r="M31" s="145"/>
      <c r="N31" s="145"/>
      <c r="O31" s="145"/>
      <c r="P31" s="145"/>
      <c r="Q31" s="145"/>
      <c r="R31" s="145"/>
      <c r="S31" s="145"/>
      <c r="T31" s="145"/>
      <c r="U31" s="145"/>
      <c r="V31" s="145"/>
      <c r="W31" s="145"/>
    </row>
    <row r="32" spans="1:23" ht="240" x14ac:dyDescent="0.25">
      <c r="A32" s="2" t="s">
        <v>730</v>
      </c>
      <c r="B32" s="124" t="s">
        <v>505</v>
      </c>
      <c r="C32" s="361" t="s">
        <v>1646</v>
      </c>
      <c r="D32" s="145" t="s">
        <v>1723</v>
      </c>
      <c r="E32" s="145" t="s">
        <v>1801</v>
      </c>
      <c r="F32" s="145" t="s">
        <v>1802</v>
      </c>
      <c r="G32" s="145" t="s">
        <v>1804</v>
      </c>
      <c r="H32" s="145"/>
      <c r="I32" s="145"/>
      <c r="J32" s="145"/>
      <c r="K32" s="145"/>
      <c r="L32" s="145"/>
      <c r="M32" s="145"/>
      <c r="N32" s="145"/>
      <c r="O32" s="145"/>
      <c r="P32" s="145"/>
      <c r="Q32" s="145"/>
      <c r="R32" s="145"/>
      <c r="S32" s="145"/>
      <c r="T32" s="145"/>
      <c r="U32" s="145"/>
      <c r="V32" s="145"/>
      <c r="W32" s="145"/>
    </row>
    <row r="33" spans="1:23" ht="75" x14ac:dyDescent="0.25">
      <c r="A33" s="2" t="s">
        <v>731</v>
      </c>
      <c r="B33" s="124" t="s">
        <v>506</v>
      </c>
      <c r="C33" s="335" t="s">
        <v>1525</v>
      </c>
      <c r="D33" s="587">
        <v>700000</v>
      </c>
      <c r="E33" s="587">
        <v>100000</v>
      </c>
      <c r="F33" s="587">
        <v>120000</v>
      </c>
      <c r="G33" s="587">
        <v>80000</v>
      </c>
      <c r="H33" s="587"/>
      <c r="I33" s="587"/>
      <c r="J33" s="587"/>
      <c r="K33" s="587"/>
      <c r="L33" s="587"/>
      <c r="M33" s="587"/>
      <c r="N33" s="587"/>
      <c r="O33" s="587"/>
      <c r="P33" s="587"/>
      <c r="Q33" s="587"/>
      <c r="R33" s="587"/>
      <c r="S33" s="587"/>
      <c r="T33" s="587"/>
      <c r="U33" s="587"/>
      <c r="V33" s="587"/>
      <c r="W33" s="587"/>
    </row>
    <row r="34" spans="1:23" ht="45" x14ac:dyDescent="0.25">
      <c r="A34" s="2" t="s">
        <v>732</v>
      </c>
      <c r="B34" s="124" t="s">
        <v>156</v>
      </c>
      <c r="C34" s="335" t="s">
        <v>1324</v>
      </c>
      <c r="D34" s="588">
        <v>7</v>
      </c>
      <c r="E34" s="588">
        <v>5</v>
      </c>
      <c r="F34" s="588">
        <v>2</v>
      </c>
      <c r="G34" s="588">
        <v>2</v>
      </c>
      <c r="H34" s="588"/>
      <c r="I34" s="588"/>
      <c r="J34" s="588"/>
      <c r="K34" s="588"/>
      <c r="L34" s="588"/>
      <c r="M34" s="588"/>
      <c r="N34" s="588"/>
      <c r="O34" s="588"/>
      <c r="P34" s="588"/>
      <c r="Q34" s="588"/>
      <c r="R34" s="588"/>
      <c r="S34" s="588"/>
      <c r="T34" s="588"/>
      <c r="U34" s="588"/>
      <c r="V34" s="588"/>
      <c r="W34" s="588"/>
    </row>
    <row r="35" spans="1:23" ht="75" x14ac:dyDescent="0.25">
      <c r="A35" s="2" t="s">
        <v>733</v>
      </c>
      <c r="B35" s="124" t="s">
        <v>503</v>
      </c>
      <c r="C35" s="361" t="s">
        <v>1604</v>
      </c>
      <c r="D35" s="145" t="s">
        <v>1805</v>
      </c>
      <c r="E35" s="145" t="s">
        <v>1805</v>
      </c>
      <c r="F35" s="145" t="s">
        <v>1805</v>
      </c>
      <c r="G35" s="145" t="s">
        <v>1805</v>
      </c>
      <c r="H35" s="145"/>
      <c r="I35" s="145"/>
      <c r="J35" s="145"/>
      <c r="K35" s="145"/>
      <c r="L35" s="145"/>
      <c r="M35" s="145"/>
      <c r="N35" s="145"/>
      <c r="O35" s="145"/>
      <c r="P35" s="145"/>
      <c r="Q35" s="145"/>
      <c r="R35" s="145"/>
      <c r="S35" s="145"/>
      <c r="T35" s="145"/>
      <c r="U35" s="145"/>
      <c r="V35" s="145"/>
      <c r="W35" s="145"/>
    </row>
    <row r="36" spans="1:23" ht="30" x14ac:dyDescent="0.25">
      <c r="A36" s="2" t="s">
        <v>734</v>
      </c>
      <c r="B36" s="128" t="s">
        <v>1107</v>
      </c>
      <c r="C36" s="335" t="s">
        <v>1534</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25">
      <c r="A37" s="2" t="s">
        <v>735</v>
      </c>
      <c r="B37" s="129" t="s">
        <v>157</v>
      </c>
      <c r="C37" s="335" t="s">
        <v>1534</v>
      </c>
      <c r="D37" s="127"/>
      <c r="E37" s="127"/>
      <c r="F37" s="127"/>
      <c r="G37" s="127"/>
      <c r="H37" s="127"/>
      <c r="I37" s="127"/>
      <c r="J37" s="127"/>
      <c r="K37" s="127"/>
      <c r="L37" s="127"/>
      <c r="M37" s="127"/>
      <c r="N37" s="127"/>
      <c r="O37" s="127"/>
      <c r="P37" s="127"/>
      <c r="Q37" s="127"/>
      <c r="R37" s="127"/>
      <c r="S37" s="127"/>
      <c r="T37" s="127"/>
      <c r="U37" s="127"/>
      <c r="V37" s="127"/>
      <c r="W37" s="127"/>
    </row>
    <row r="38" spans="1:23" ht="30" x14ac:dyDescent="0.25">
      <c r="A38" s="2" t="s">
        <v>736</v>
      </c>
      <c r="B38" s="124" t="s">
        <v>235</v>
      </c>
      <c r="C38" s="335" t="s">
        <v>1515</v>
      </c>
      <c r="D38" s="585" t="s">
        <v>77</v>
      </c>
      <c r="E38" s="585" t="s">
        <v>77</v>
      </c>
      <c r="F38" s="585" t="s">
        <v>77</v>
      </c>
      <c r="G38" s="585" t="s">
        <v>77</v>
      </c>
      <c r="H38" s="585" t="s">
        <v>76</v>
      </c>
      <c r="I38" s="585" t="s">
        <v>76</v>
      </c>
      <c r="J38" s="585" t="s">
        <v>76</v>
      </c>
      <c r="K38" s="585" t="s">
        <v>76</v>
      </c>
      <c r="L38" s="585" t="s">
        <v>76</v>
      </c>
      <c r="M38" s="585" t="s">
        <v>76</v>
      </c>
      <c r="N38" s="585" t="s">
        <v>76</v>
      </c>
      <c r="O38" s="585" t="s">
        <v>76</v>
      </c>
      <c r="P38" s="585" t="s">
        <v>76</v>
      </c>
      <c r="Q38" s="585" t="s">
        <v>76</v>
      </c>
      <c r="R38" s="585" t="s">
        <v>76</v>
      </c>
      <c r="S38" s="585" t="s">
        <v>76</v>
      </c>
      <c r="T38" s="585" t="s">
        <v>76</v>
      </c>
      <c r="U38" s="585" t="s">
        <v>76</v>
      </c>
      <c r="V38" s="585" t="s">
        <v>76</v>
      </c>
      <c r="W38" s="585" t="s">
        <v>76</v>
      </c>
    </row>
    <row r="39" spans="1:23" ht="150" x14ac:dyDescent="0.25">
      <c r="A39" s="2" t="s">
        <v>737</v>
      </c>
      <c r="B39" s="124" t="s">
        <v>158</v>
      </c>
      <c r="C39" s="361" t="s">
        <v>1531</v>
      </c>
      <c r="D39" s="145" t="s">
        <v>1806</v>
      </c>
      <c r="E39" s="145" t="s">
        <v>1806</v>
      </c>
      <c r="F39" s="145" t="s">
        <v>1806</v>
      </c>
      <c r="G39" s="145" t="s">
        <v>1806</v>
      </c>
      <c r="H39" s="145"/>
      <c r="I39" s="145"/>
      <c r="J39" s="145"/>
      <c r="K39" s="145"/>
      <c r="L39" s="145"/>
      <c r="M39" s="145"/>
      <c r="N39" s="145"/>
      <c r="O39" s="145"/>
      <c r="P39" s="145"/>
      <c r="Q39" s="145"/>
      <c r="R39" s="145"/>
      <c r="S39" s="145"/>
      <c r="T39" s="145"/>
      <c r="U39" s="145"/>
      <c r="V39" s="145"/>
      <c r="W39" s="145"/>
    </row>
    <row r="40" spans="1:23" x14ac:dyDescent="0.25">
      <c r="A40" s="2" t="s">
        <v>738</v>
      </c>
      <c r="B40" s="129" t="s">
        <v>24</v>
      </c>
      <c r="C40" s="335" t="s">
        <v>1534</v>
      </c>
      <c r="D40" s="127"/>
      <c r="E40" s="127"/>
      <c r="F40" s="127"/>
      <c r="G40" s="127"/>
      <c r="H40" s="127"/>
      <c r="I40" s="127"/>
      <c r="J40" s="127"/>
      <c r="K40" s="127"/>
      <c r="L40" s="127"/>
      <c r="M40" s="127"/>
      <c r="N40" s="127"/>
      <c r="O40" s="127"/>
      <c r="P40" s="127"/>
      <c r="Q40" s="127"/>
      <c r="R40" s="127"/>
      <c r="S40" s="127"/>
      <c r="T40" s="127"/>
      <c r="U40" s="127"/>
      <c r="V40" s="127"/>
      <c r="W40" s="127"/>
    </row>
    <row r="41" spans="1:23" ht="135" x14ac:dyDescent="0.25">
      <c r="A41" s="2" t="s">
        <v>739</v>
      </c>
      <c r="B41" s="124" t="s">
        <v>238</v>
      </c>
      <c r="C41" s="335" t="s">
        <v>1514</v>
      </c>
      <c r="D41" s="585" t="s">
        <v>76</v>
      </c>
      <c r="E41" s="585" t="s">
        <v>233</v>
      </c>
      <c r="F41" s="585" t="s">
        <v>233</v>
      </c>
      <c r="G41" s="585" t="s">
        <v>233</v>
      </c>
      <c r="H41" s="585" t="s">
        <v>76</v>
      </c>
      <c r="I41" s="585" t="s">
        <v>76</v>
      </c>
      <c r="J41" s="585" t="s">
        <v>76</v>
      </c>
      <c r="K41" s="585" t="s">
        <v>76</v>
      </c>
      <c r="L41" s="585" t="s">
        <v>76</v>
      </c>
      <c r="M41" s="585" t="s">
        <v>76</v>
      </c>
      <c r="N41" s="585" t="s">
        <v>76</v>
      </c>
      <c r="O41" s="585" t="s">
        <v>76</v>
      </c>
      <c r="P41" s="585" t="s">
        <v>76</v>
      </c>
      <c r="Q41" s="585" t="s">
        <v>76</v>
      </c>
      <c r="R41" s="585" t="s">
        <v>76</v>
      </c>
      <c r="S41" s="585" t="s">
        <v>76</v>
      </c>
      <c r="T41" s="585" t="s">
        <v>76</v>
      </c>
      <c r="U41" s="585" t="s">
        <v>76</v>
      </c>
      <c r="V41" s="585" t="s">
        <v>76</v>
      </c>
      <c r="W41" s="585" t="s">
        <v>76</v>
      </c>
    </row>
    <row r="42" spans="1:23" ht="60" x14ac:dyDescent="0.25">
      <c r="A42" s="2" t="s">
        <v>740</v>
      </c>
      <c r="B42" s="124" t="s">
        <v>158</v>
      </c>
      <c r="C42" s="361" t="s">
        <v>1530</v>
      </c>
      <c r="D42" s="145" t="s">
        <v>1123</v>
      </c>
      <c r="E42" s="145" t="s">
        <v>1807</v>
      </c>
      <c r="F42" s="145" t="s">
        <v>1807</v>
      </c>
      <c r="G42" s="145" t="s">
        <v>1807</v>
      </c>
      <c r="H42" s="145"/>
      <c r="I42" s="145"/>
      <c r="J42" s="145"/>
      <c r="K42" s="145"/>
      <c r="L42" s="145"/>
      <c r="M42" s="145"/>
      <c r="N42" s="145"/>
      <c r="O42" s="145"/>
      <c r="P42" s="145"/>
      <c r="Q42" s="145"/>
      <c r="R42" s="145"/>
      <c r="S42" s="145"/>
      <c r="T42" s="145"/>
      <c r="U42" s="145"/>
      <c r="V42" s="145"/>
      <c r="W42" s="145"/>
    </row>
    <row r="43" spans="1:23" x14ac:dyDescent="0.25">
      <c r="A43" s="2" t="s">
        <v>741</v>
      </c>
      <c r="B43" s="129" t="s">
        <v>159</v>
      </c>
      <c r="C43" s="335" t="s">
        <v>1534</v>
      </c>
      <c r="D43" s="127"/>
      <c r="E43" s="127"/>
      <c r="F43" s="127"/>
      <c r="G43" s="127"/>
      <c r="H43" s="127"/>
      <c r="I43" s="127"/>
      <c r="J43" s="127"/>
      <c r="K43" s="127"/>
      <c r="L43" s="127"/>
      <c r="M43" s="127"/>
      <c r="N43" s="127"/>
      <c r="O43" s="127"/>
      <c r="P43" s="127"/>
      <c r="Q43" s="127"/>
      <c r="R43" s="127"/>
      <c r="S43" s="127"/>
      <c r="T43" s="127"/>
      <c r="U43" s="127"/>
      <c r="V43" s="127"/>
      <c r="W43" s="127"/>
    </row>
    <row r="44" spans="1:23" ht="135" x14ac:dyDescent="0.25">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5" t="s">
        <v>233</v>
      </c>
      <c r="E44" s="585" t="s">
        <v>76</v>
      </c>
      <c r="F44" s="585" t="s">
        <v>76</v>
      </c>
      <c r="G44" s="585" t="s">
        <v>76</v>
      </c>
      <c r="H44" s="585" t="s">
        <v>76</v>
      </c>
      <c r="I44" s="585" t="s">
        <v>76</v>
      </c>
      <c r="J44" s="585" t="s">
        <v>76</v>
      </c>
      <c r="K44" s="585" t="s">
        <v>76</v>
      </c>
      <c r="L44" s="585" t="s">
        <v>76</v>
      </c>
      <c r="M44" s="585" t="s">
        <v>76</v>
      </c>
      <c r="N44" s="585" t="s">
        <v>76</v>
      </c>
      <c r="O44" s="585" t="s">
        <v>76</v>
      </c>
      <c r="P44" s="585" t="s">
        <v>76</v>
      </c>
      <c r="Q44" s="585" t="s">
        <v>76</v>
      </c>
      <c r="R44" s="585" t="s">
        <v>76</v>
      </c>
      <c r="S44" s="585" t="s">
        <v>76</v>
      </c>
      <c r="T44" s="585" t="s">
        <v>76</v>
      </c>
      <c r="U44" s="585" t="s">
        <v>76</v>
      </c>
      <c r="V44" s="585" t="s">
        <v>76</v>
      </c>
      <c r="W44" s="585" t="s">
        <v>76</v>
      </c>
    </row>
    <row r="45" spans="1:23" ht="165" x14ac:dyDescent="0.25">
      <c r="A45" s="2" t="s">
        <v>743</v>
      </c>
      <c r="B45" s="124" t="s">
        <v>158</v>
      </c>
      <c r="C45" s="361" t="s">
        <v>1602</v>
      </c>
      <c r="D45" s="145" t="s">
        <v>1808</v>
      </c>
      <c r="E45" s="145" t="s">
        <v>1812</v>
      </c>
      <c r="F45" s="145" t="s">
        <v>1812</v>
      </c>
      <c r="G45" s="145" t="s">
        <v>1812</v>
      </c>
      <c r="H45" s="145"/>
      <c r="I45" s="145"/>
      <c r="J45" s="145"/>
      <c r="K45" s="145"/>
      <c r="L45" s="145"/>
      <c r="M45" s="145"/>
      <c r="N45" s="145"/>
      <c r="O45" s="145"/>
      <c r="P45" s="145"/>
      <c r="Q45" s="145"/>
      <c r="R45" s="145"/>
      <c r="S45" s="145"/>
      <c r="T45" s="145"/>
      <c r="U45" s="145"/>
      <c r="V45" s="145"/>
      <c r="W45" s="145"/>
    </row>
    <row r="46" spans="1:23" ht="60" x14ac:dyDescent="0.25">
      <c r="A46" s="2" t="s">
        <v>744</v>
      </c>
      <c r="B46" s="124" t="s">
        <v>507</v>
      </c>
      <c r="C46" s="335" t="s">
        <v>1603</v>
      </c>
      <c r="D46" s="588">
        <v>0</v>
      </c>
      <c r="E46" s="588">
        <v>0</v>
      </c>
      <c r="F46" s="588">
        <v>0</v>
      </c>
      <c r="G46" s="588">
        <v>0</v>
      </c>
      <c r="H46" s="588"/>
      <c r="I46" s="588"/>
      <c r="J46" s="588"/>
      <c r="K46" s="588"/>
      <c r="L46" s="588"/>
      <c r="M46" s="588"/>
      <c r="N46" s="588"/>
      <c r="O46" s="588"/>
      <c r="P46" s="588"/>
      <c r="Q46" s="588"/>
      <c r="R46" s="588"/>
      <c r="S46" s="588"/>
      <c r="T46" s="588"/>
      <c r="U46" s="588"/>
      <c r="V46" s="588"/>
      <c r="W46" s="588"/>
    </row>
    <row r="47" spans="1:23" x14ac:dyDescent="0.25">
      <c r="A47" s="2" t="s">
        <v>745</v>
      </c>
      <c r="B47" s="129" t="s">
        <v>1692</v>
      </c>
      <c r="C47" s="335" t="s">
        <v>1534</v>
      </c>
      <c r="D47" s="127"/>
      <c r="E47" s="127"/>
      <c r="F47" s="127"/>
      <c r="G47" s="127"/>
      <c r="H47" s="127"/>
      <c r="I47" s="127"/>
      <c r="J47" s="127"/>
      <c r="K47" s="127"/>
      <c r="L47" s="127"/>
      <c r="M47" s="127"/>
      <c r="N47" s="127"/>
      <c r="O47" s="127"/>
      <c r="P47" s="127"/>
      <c r="Q47" s="127"/>
      <c r="R47" s="127"/>
      <c r="S47" s="127"/>
      <c r="T47" s="127"/>
      <c r="U47" s="127"/>
      <c r="V47" s="127"/>
      <c r="W47" s="127"/>
    </row>
    <row r="48" spans="1:23" ht="105" x14ac:dyDescent="0.25">
      <c r="A48" s="2" t="s">
        <v>746</v>
      </c>
      <c r="B48" s="124" t="s">
        <v>1693</v>
      </c>
      <c r="C48" s="335" t="s">
        <v>1694</v>
      </c>
      <c r="D48" s="585" t="s">
        <v>77</v>
      </c>
      <c r="E48" s="585" t="s">
        <v>77</v>
      </c>
      <c r="F48" s="585" t="s">
        <v>77</v>
      </c>
      <c r="G48" s="585" t="s">
        <v>77</v>
      </c>
      <c r="H48" s="585" t="s">
        <v>76</v>
      </c>
      <c r="I48" s="585" t="s">
        <v>76</v>
      </c>
      <c r="J48" s="585" t="s">
        <v>76</v>
      </c>
      <c r="K48" s="585" t="s">
        <v>76</v>
      </c>
      <c r="L48" s="585" t="s">
        <v>76</v>
      </c>
      <c r="M48" s="585" t="s">
        <v>76</v>
      </c>
      <c r="N48" s="585" t="s">
        <v>76</v>
      </c>
      <c r="O48" s="585" t="s">
        <v>76</v>
      </c>
      <c r="P48" s="585" t="s">
        <v>76</v>
      </c>
      <c r="Q48" s="585" t="s">
        <v>76</v>
      </c>
      <c r="R48" s="585" t="s">
        <v>76</v>
      </c>
      <c r="S48" s="585" t="s">
        <v>76</v>
      </c>
      <c r="T48" s="585" t="s">
        <v>76</v>
      </c>
      <c r="U48" s="585" t="s">
        <v>76</v>
      </c>
      <c r="V48" s="585" t="s">
        <v>76</v>
      </c>
      <c r="W48" s="585" t="s">
        <v>76</v>
      </c>
    </row>
    <row r="49" spans="1:23" ht="75" x14ac:dyDescent="0.25">
      <c r="A49" s="2" t="s">
        <v>747</v>
      </c>
      <c r="B49" s="124" t="s">
        <v>1535</v>
      </c>
      <c r="C49" s="312" t="s">
        <v>1628</v>
      </c>
      <c r="D49" s="145" t="s">
        <v>1809</v>
      </c>
      <c r="E49" s="145" t="s">
        <v>1809</v>
      </c>
      <c r="F49" s="145" t="s">
        <v>1809</v>
      </c>
      <c r="G49" s="145" t="s">
        <v>1809</v>
      </c>
      <c r="H49" s="145"/>
      <c r="I49" s="145"/>
      <c r="J49" s="145"/>
      <c r="K49" s="145"/>
      <c r="L49" s="145"/>
      <c r="M49" s="145"/>
      <c r="N49" s="145"/>
      <c r="O49" s="145"/>
      <c r="P49" s="145"/>
      <c r="Q49" s="145"/>
      <c r="R49" s="145"/>
      <c r="S49" s="145"/>
      <c r="T49" s="145"/>
      <c r="U49" s="145"/>
      <c r="V49" s="145"/>
      <c r="W49" s="145"/>
    </row>
    <row r="50" spans="1:23" x14ac:dyDescent="0.25">
      <c r="A50" s="2" t="s">
        <v>748</v>
      </c>
      <c r="B50" s="129" t="s">
        <v>23</v>
      </c>
      <c r="C50" s="335" t="s">
        <v>1534</v>
      </c>
      <c r="D50" s="127"/>
      <c r="E50" s="127"/>
      <c r="F50" s="127"/>
      <c r="G50" s="127"/>
      <c r="H50" s="127"/>
      <c r="I50" s="127"/>
      <c r="J50" s="127"/>
      <c r="K50" s="127"/>
      <c r="L50" s="127"/>
      <c r="M50" s="127"/>
      <c r="N50" s="127"/>
      <c r="O50" s="127"/>
      <c r="P50" s="127"/>
      <c r="Q50" s="127"/>
      <c r="R50" s="127"/>
      <c r="S50" s="127"/>
      <c r="T50" s="127"/>
      <c r="U50" s="127"/>
      <c r="V50" s="127"/>
      <c r="W50" s="127"/>
    </row>
    <row r="51" spans="1:23" ht="105" x14ac:dyDescent="0.25">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5" t="s">
        <v>77</v>
      </c>
      <c r="E51" s="585" t="s">
        <v>76</v>
      </c>
      <c r="F51" s="585" t="s">
        <v>76</v>
      </c>
      <c r="G51" s="585" t="s">
        <v>76</v>
      </c>
      <c r="H51" s="585" t="s">
        <v>76</v>
      </c>
      <c r="I51" s="585" t="s">
        <v>76</v>
      </c>
      <c r="J51" s="585" t="s">
        <v>76</v>
      </c>
      <c r="K51" s="585" t="s">
        <v>76</v>
      </c>
      <c r="L51" s="585" t="s">
        <v>76</v>
      </c>
      <c r="M51" s="585" t="s">
        <v>76</v>
      </c>
      <c r="N51" s="585" t="s">
        <v>76</v>
      </c>
      <c r="O51" s="585" t="s">
        <v>76</v>
      </c>
      <c r="P51" s="585" t="s">
        <v>76</v>
      </c>
      <c r="Q51" s="585" t="s">
        <v>76</v>
      </c>
      <c r="R51" s="585" t="s">
        <v>76</v>
      </c>
      <c r="S51" s="585" t="s">
        <v>76</v>
      </c>
      <c r="T51" s="585" t="s">
        <v>76</v>
      </c>
      <c r="U51" s="585" t="s">
        <v>76</v>
      </c>
      <c r="V51" s="585" t="s">
        <v>76</v>
      </c>
      <c r="W51" s="585" t="s">
        <v>76</v>
      </c>
    </row>
    <row r="52" spans="1:23" ht="75" x14ac:dyDescent="0.25">
      <c r="A52" s="2" t="s">
        <v>750</v>
      </c>
      <c r="B52" s="124" t="s">
        <v>1535</v>
      </c>
      <c r="C52" s="361" t="s">
        <v>1629</v>
      </c>
      <c r="D52" s="145" t="s">
        <v>1811</v>
      </c>
      <c r="E52" s="145" t="s">
        <v>1810</v>
      </c>
      <c r="F52" s="145" t="s">
        <v>1810</v>
      </c>
      <c r="G52" s="145" t="s">
        <v>1810</v>
      </c>
      <c r="H52" s="145"/>
      <c r="I52" s="145"/>
      <c r="J52" s="145"/>
      <c r="K52" s="145"/>
      <c r="L52" s="145"/>
      <c r="M52" s="145"/>
      <c r="N52" s="145"/>
      <c r="O52" s="145"/>
      <c r="P52" s="145"/>
      <c r="Q52" s="145"/>
      <c r="R52" s="145"/>
      <c r="S52" s="145"/>
      <c r="T52" s="145"/>
      <c r="U52" s="145"/>
      <c r="V52" s="145"/>
      <c r="W52" s="145"/>
    </row>
    <row r="53" spans="1:23" x14ac:dyDescent="0.25">
      <c r="A53" s="2" t="s">
        <v>751</v>
      </c>
      <c r="B53" s="126" t="s">
        <v>1108</v>
      </c>
      <c r="C53" s="335" t="s">
        <v>1534</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25">
      <c r="A54" s="2" t="s">
        <v>752</v>
      </c>
      <c r="B54" s="129" t="s">
        <v>231</v>
      </c>
      <c r="C54" s="335" t="s">
        <v>1534</v>
      </c>
      <c r="D54" s="127"/>
      <c r="E54" s="127"/>
      <c r="F54" s="127"/>
      <c r="G54" s="127"/>
      <c r="H54" s="127"/>
      <c r="I54" s="127"/>
      <c r="J54" s="127"/>
      <c r="K54" s="127"/>
      <c r="L54" s="127"/>
      <c r="M54" s="127"/>
      <c r="N54" s="127"/>
      <c r="O54" s="127"/>
      <c r="P54" s="127"/>
      <c r="Q54" s="127"/>
      <c r="R54" s="127"/>
      <c r="S54" s="127"/>
      <c r="T54" s="127"/>
      <c r="U54" s="127"/>
      <c r="V54" s="127"/>
      <c r="W54" s="127"/>
    </row>
    <row r="55" spans="1:23" ht="45" x14ac:dyDescent="0.25">
      <c r="A55" s="2" t="s">
        <v>753</v>
      </c>
      <c r="B55" s="99" t="str">
        <f>'6'!B8</f>
        <v>R.3</v>
      </c>
      <c r="C55" s="335" t="s">
        <v>1323</v>
      </c>
      <c r="D55" s="589" t="s">
        <v>76</v>
      </c>
      <c r="E55" s="589" t="s">
        <v>76</v>
      </c>
      <c r="F55" s="591" t="s">
        <v>76</v>
      </c>
      <c r="G55" s="591" t="s">
        <v>76</v>
      </c>
      <c r="H55" s="591" t="s">
        <v>76</v>
      </c>
      <c r="I55" s="591" t="s">
        <v>76</v>
      </c>
      <c r="J55" s="591" t="s">
        <v>76</v>
      </c>
      <c r="K55" s="591" t="s">
        <v>76</v>
      </c>
      <c r="L55" s="591" t="s">
        <v>76</v>
      </c>
      <c r="M55" s="591" t="s">
        <v>76</v>
      </c>
      <c r="N55" s="591" t="s">
        <v>76</v>
      </c>
      <c r="O55" s="591" t="s">
        <v>76</v>
      </c>
      <c r="P55" s="591" t="s">
        <v>76</v>
      </c>
      <c r="Q55" s="591" t="s">
        <v>76</v>
      </c>
      <c r="R55" s="591" t="s">
        <v>76</v>
      </c>
      <c r="S55" s="591" t="s">
        <v>76</v>
      </c>
      <c r="T55" s="591" t="s">
        <v>76</v>
      </c>
      <c r="U55" s="591" t="s">
        <v>76</v>
      </c>
      <c r="V55" s="591" t="s">
        <v>76</v>
      </c>
      <c r="W55" s="591" t="s">
        <v>76</v>
      </c>
    </row>
    <row r="56" spans="1:23" ht="45" x14ac:dyDescent="0.25">
      <c r="A56" s="2" t="s">
        <v>754</v>
      </c>
      <c r="B56" s="99" t="str">
        <f>'6'!B9</f>
        <v>R.37</v>
      </c>
      <c r="C56" s="335" t="s">
        <v>1323</v>
      </c>
      <c r="D56" s="589" t="s">
        <v>77</v>
      </c>
      <c r="E56" s="589" t="s">
        <v>76</v>
      </c>
      <c r="F56" s="591" t="s">
        <v>77</v>
      </c>
      <c r="G56" s="591" t="s">
        <v>77</v>
      </c>
      <c r="H56" s="591" t="s">
        <v>76</v>
      </c>
      <c r="I56" s="591" t="s">
        <v>76</v>
      </c>
      <c r="J56" s="591" t="s">
        <v>76</v>
      </c>
      <c r="K56" s="591" t="s">
        <v>76</v>
      </c>
      <c r="L56" s="591" t="s">
        <v>76</v>
      </c>
      <c r="M56" s="591" t="s">
        <v>76</v>
      </c>
      <c r="N56" s="591" t="s">
        <v>76</v>
      </c>
      <c r="O56" s="591" t="s">
        <v>76</v>
      </c>
      <c r="P56" s="591" t="s">
        <v>76</v>
      </c>
      <c r="Q56" s="591" t="s">
        <v>76</v>
      </c>
      <c r="R56" s="591" t="s">
        <v>76</v>
      </c>
      <c r="S56" s="591" t="s">
        <v>76</v>
      </c>
      <c r="T56" s="591" t="s">
        <v>76</v>
      </c>
      <c r="U56" s="591" t="s">
        <v>76</v>
      </c>
      <c r="V56" s="591" t="s">
        <v>76</v>
      </c>
      <c r="W56" s="591" t="s">
        <v>76</v>
      </c>
    </row>
    <row r="57" spans="1:23" ht="45" x14ac:dyDescent="0.25">
      <c r="A57" s="2" t="s">
        <v>755</v>
      </c>
      <c r="B57" s="99" t="str">
        <f>'6'!B10</f>
        <v>R.39</v>
      </c>
      <c r="C57" s="335" t="s">
        <v>1323</v>
      </c>
      <c r="D57" s="589" t="s">
        <v>77</v>
      </c>
      <c r="E57" s="589" t="s">
        <v>76</v>
      </c>
      <c r="F57" s="591" t="s">
        <v>77</v>
      </c>
      <c r="G57" s="591" t="s">
        <v>76</v>
      </c>
      <c r="H57" s="591" t="s">
        <v>76</v>
      </c>
      <c r="I57" s="591" t="s">
        <v>76</v>
      </c>
      <c r="J57" s="591" t="s">
        <v>76</v>
      </c>
      <c r="K57" s="591" t="s">
        <v>76</v>
      </c>
      <c r="L57" s="591" t="s">
        <v>76</v>
      </c>
      <c r="M57" s="591" t="s">
        <v>76</v>
      </c>
      <c r="N57" s="591" t="s">
        <v>76</v>
      </c>
      <c r="O57" s="591" t="s">
        <v>76</v>
      </c>
      <c r="P57" s="591" t="s">
        <v>76</v>
      </c>
      <c r="Q57" s="591" t="s">
        <v>76</v>
      </c>
      <c r="R57" s="591" t="s">
        <v>76</v>
      </c>
      <c r="S57" s="591" t="s">
        <v>76</v>
      </c>
      <c r="T57" s="591" t="s">
        <v>76</v>
      </c>
      <c r="U57" s="591" t="s">
        <v>76</v>
      </c>
      <c r="V57" s="591" t="s">
        <v>76</v>
      </c>
      <c r="W57" s="591" t="s">
        <v>76</v>
      </c>
    </row>
    <row r="58" spans="1:23" ht="45" x14ac:dyDescent="0.25">
      <c r="A58" s="2" t="s">
        <v>756</v>
      </c>
      <c r="B58" s="99" t="str">
        <f>'6'!B11</f>
        <v>R.41</v>
      </c>
      <c r="C58" s="335" t="s">
        <v>1323</v>
      </c>
      <c r="D58" s="589" t="s">
        <v>77</v>
      </c>
      <c r="E58" s="589" t="s">
        <v>77</v>
      </c>
      <c r="F58" s="591" t="s">
        <v>76</v>
      </c>
      <c r="G58" s="591" t="s">
        <v>77</v>
      </c>
      <c r="H58" s="591" t="s">
        <v>76</v>
      </c>
      <c r="I58" s="591" t="s">
        <v>76</v>
      </c>
      <c r="J58" s="591" t="s">
        <v>76</v>
      </c>
      <c r="K58" s="591" t="s">
        <v>76</v>
      </c>
      <c r="L58" s="591" t="s">
        <v>76</v>
      </c>
      <c r="M58" s="591" t="s">
        <v>76</v>
      </c>
      <c r="N58" s="591" t="s">
        <v>76</v>
      </c>
      <c r="O58" s="591" t="s">
        <v>76</v>
      </c>
      <c r="P58" s="591" t="s">
        <v>76</v>
      </c>
      <c r="Q58" s="591" t="s">
        <v>76</v>
      </c>
      <c r="R58" s="591" t="s">
        <v>76</v>
      </c>
      <c r="S58" s="591" t="s">
        <v>76</v>
      </c>
      <c r="T58" s="591" t="s">
        <v>76</v>
      </c>
      <c r="U58" s="591" t="s">
        <v>76</v>
      </c>
      <c r="V58" s="591" t="s">
        <v>76</v>
      </c>
      <c r="W58" s="591" t="s">
        <v>76</v>
      </c>
    </row>
    <row r="59" spans="1:23" ht="45" x14ac:dyDescent="0.25">
      <c r="A59" s="2" t="s">
        <v>757</v>
      </c>
      <c r="B59" s="99" t="str">
        <f>'6'!B12</f>
        <v>R.42</v>
      </c>
      <c r="C59" s="335" t="s">
        <v>1323</v>
      </c>
      <c r="D59" s="589" t="s">
        <v>76</v>
      </c>
      <c r="E59" s="589" t="s">
        <v>76</v>
      </c>
      <c r="F59" s="591" t="s">
        <v>77</v>
      </c>
      <c r="G59" s="591" t="s">
        <v>76</v>
      </c>
      <c r="H59" s="591" t="s">
        <v>76</v>
      </c>
      <c r="I59" s="591" t="s">
        <v>76</v>
      </c>
      <c r="J59" s="591" t="s">
        <v>76</v>
      </c>
      <c r="K59" s="591" t="s">
        <v>76</v>
      </c>
      <c r="L59" s="591" t="s">
        <v>76</v>
      </c>
      <c r="M59" s="591" t="s">
        <v>76</v>
      </c>
      <c r="N59" s="591" t="s">
        <v>76</v>
      </c>
      <c r="O59" s="591" t="s">
        <v>76</v>
      </c>
      <c r="P59" s="591" t="s">
        <v>76</v>
      </c>
      <c r="Q59" s="591" t="s">
        <v>76</v>
      </c>
      <c r="R59" s="591" t="s">
        <v>76</v>
      </c>
      <c r="S59" s="591" t="s">
        <v>76</v>
      </c>
      <c r="T59" s="591" t="s">
        <v>76</v>
      </c>
      <c r="U59" s="591" t="s">
        <v>76</v>
      </c>
      <c r="V59" s="591" t="s">
        <v>76</v>
      </c>
      <c r="W59" s="591" t="s">
        <v>76</v>
      </c>
    </row>
    <row r="60" spans="1:23" x14ac:dyDescent="0.25">
      <c r="A60" s="2" t="s">
        <v>758</v>
      </c>
      <c r="B60" s="129" t="s">
        <v>1601</v>
      </c>
      <c r="C60" s="335" t="s">
        <v>1534</v>
      </c>
      <c r="D60" s="127"/>
      <c r="E60" s="127"/>
      <c r="F60" s="592"/>
      <c r="G60" s="592"/>
      <c r="H60" s="592"/>
      <c r="I60" s="592"/>
      <c r="J60" s="592"/>
      <c r="K60" s="592"/>
      <c r="L60" s="592"/>
      <c r="M60" s="592"/>
      <c r="N60" s="592"/>
      <c r="O60" s="592"/>
      <c r="P60" s="592"/>
      <c r="Q60" s="592"/>
      <c r="R60" s="592"/>
      <c r="S60" s="592"/>
      <c r="T60" s="592"/>
      <c r="U60" s="592"/>
      <c r="V60" s="592"/>
      <c r="W60" s="592"/>
    </row>
    <row r="61" spans="1:23" ht="45" x14ac:dyDescent="0.25">
      <c r="A61" s="2" t="s">
        <v>759</v>
      </c>
      <c r="B61" s="99" t="str">
        <f>'6'!B35</f>
        <v>ŠIRV-P.1</v>
      </c>
      <c r="C61" s="335" t="s">
        <v>1323</v>
      </c>
      <c r="D61" s="589" t="s">
        <v>76</v>
      </c>
      <c r="E61" s="589" t="s">
        <v>76</v>
      </c>
      <c r="F61" s="591" t="s">
        <v>76</v>
      </c>
      <c r="G61" s="591" t="s">
        <v>76</v>
      </c>
      <c r="H61" s="591" t="s">
        <v>76</v>
      </c>
      <c r="I61" s="591" t="s">
        <v>76</v>
      </c>
      <c r="J61" s="591" t="s">
        <v>76</v>
      </c>
      <c r="K61" s="591" t="s">
        <v>76</v>
      </c>
      <c r="L61" s="591" t="s">
        <v>76</v>
      </c>
      <c r="M61" s="591" t="s">
        <v>76</v>
      </c>
      <c r="N61" s="591" t="s">
        <v>76</v>
      </c>
      <c r="O61" s="591" t="s">
        <v>76</v>
      </c>
      <c r="P61" s="591" t="s">
        <v>76</v>
      </c>
      <c r="Q61" s="591" t="s">
        <v>76</v>
      </c>
      <c r="R61" s="591" t="s">
        <v>76</v>
      </c>
      <c r="S61" s="591" t="s">
        <v>76</v>
      </c>
      <c r="T61" s="591" t="s">
        <v>76</v>
      </c>
      <c r="U61" s="591" t="s">
        <v>76</v>
      </c>
      <c r="V61" s="591" t="s">
        <v>76</v>
      </c>
      <c r="W61" s="591" t="s">
        <v>76</v>
      </c>
    </row>
    <row r="62" spans="1:23" ht="45" x14ac:dyDescent="0.25">
      <c r="A62" s="2" t="s">
        <v>760</v>
      </c>
      <c r="B62" s="99" t="str">
        <f>'6'!B36</f>
        <v>ŠIRV-P.2</v>
      </c>
      <c r="C62" s="335" t="s">
        <v>1323</v>
      </c>
      <c r="D62" s="589" t="s">
        <v>76</v>
      </c>
      <c r="E62" s="589" t="s">
        <v>76</v>
      </c>
      <c r="F62" s="591" t="s">
        <v>76</v>
      </c>
      <c r="G62" s="591" t="s">
        <v>76</v>
      </c>
      <c r="H62" s="591" t="s">
        <v>76</v>
      </c>
      <c r="I62" s="591" t="s">
        <v>76</v>
      </c>
      <c r="J62" s="591" t="s">
        <v>76</v>
      </c>
      <c r="K62" s="591" t="s">
        <v>76</v>
      </c>
      <c r="L62" s="591" t="s">
        <v>76</v>
      </c>
      <c r="M62" s="591" t="s">
        <v>76</v>
      </c>
      <c r="N62" s="591" t="s">
        <v>76</v>
      </c>
      <c r="O62" s="591" t="s">
        <v>76</v>
      </c>
      <c r="P62" s="591" t="s">
        <v>76</v>
      </c>
      <c r="Q62" s="591" t="s">
        <v>76</v>
      </c>
      <c r="R62" s="591" t="s">
        <v>76</v>
      </c>
      <c r="S62" s="591" t="s">
        <v>76</v>
      </c>
      <c r="T62" s="591" t="s">
        <v>76</v>
      </c>
      <c r="U62" s="591" t="s">
        <v>76</v>
      </c>
      <c r="V62" s="591" t="s">
        <v>76</v>
      </c>
      <c r="W62" s="591" t="s">
        <v>76</v>
      </c>
    </row>
    <row r="63" spans="1:23" ht="45" x14ac:dyDescent="0.25">
      <c r="A63" s="2" t="s">
        <v>761</v>
      </c>
      <c r="B63" s="99" t="str">
        <f>'6'!B37</f>
        <v>ŠIRV-P.3</v>
      </c>
      <c r="C63" s="335" t="s">
        <v>1323</v>
      </c>
      <c r="D63" s="589" t="s">
        <v>76</v>
      </c>
      <c r="E63" s="589" t="s">
        <v>76</v>
      </c>
      <c r="F63" s="591" t="s">
        <v>76</v>
      </c>
      <c r="G63" s="591" t="s">
        <v>76</v>
      </c>
      <c r="H63" s="591" t="s">
        <v>76</v>
      </c>
      <c r="I63" s="591" t="s">
        <v>76</v>
      </c>
      <c r="J63" s="591" t="s">
        <v>76</v>
      </c>
      <c r="K63" s="591" t="s">
        <v>76</v>
      </c>
      <c r="L63" s="591" t="s">
        <v>76</v>
      </c>
      <c r="M63" s="591" t="s">
        <v>76</v>
      </c>
      <c r="N63" s="591" t="s">
        <v>76</v>
      </c>
      <c r="O63" s="591" t="s">
        <v>76</v>
      </c>
      <c r="P63" s="591" t="s">
        <v>76</v>
      </c>
      <c r="Q63" s="591" t="s">
        <v>76</v>
      </c>
      <c r="R63" s="591" t="s">
        <v>76</v>
      </c>
      <c r="S63" s="591" t="s">
        <v>76</v>
      </c>
      <c r="T63" s="591" t="s">
        <v>76</v>
      </c>
      <c r="U63" s="591" t="s">
        <v>76</v>
      </c>
      <c r="V63" s="591" t="s">
        <v>76</v>
      </c>
      <c r="W63" s="591" t="s">
        <v>76</v>
      </c>
    </row>
    <row r="64" spans="1:23" ht="45" x14ac:dyDescent="0.25">
      <c r="A64" s="2" t="s">
        <v>762</v>
      </c>
      <c r="B64" s="99" t="str">
        <f>'6'!B38</f>
        <v>ŠIRV-P.4</v>
      </c>
      <c r="C64" s="335" t="s">
        <v>1323</v>
      </c>
      <c r="D64" s="589" t="s">
        <v>76</v>
      </c>
      <c r="E64" s="589" t="s">
        <v>76</v>
      </c>
      <c r="F64" s="591" t="s">
        <v>76</v>
      </c>
      <c r="G64" s="591" t="s">
        <v>76</v>
      </c>
      <c r="H64" s="591" t="s">
        <v>76</v>
      </c>
      <c r="I64" s="591" t="s">
        <v>76</v>
      </c>
      <c r="J64" s="591" t="s">
        <v>76</v>
      </c>
      <c r="K64" s="591" t="s">
        <v>76</v>
      </c>
      <c r="L64" s="591" t="s">
        <v>76</v>
      </c>
      <c r="M64" s="591" t="s">
        <v>76</v>
      </c>
      <c r="N64" s="591" t="s">
        <v>76</v>
      </c>
      <c r="O64" s="591" t="s">
        <v>76</v>
      </c>
      <c r="P64" s="591" t="s">
        <v>76</v>
      </c>
      <c r="Q64" s="591" t="s">
        <v>76</v>
      </c>
      <c r="R64" s="591" t="s">
        <v>76</v>
      </c>
      <c r="S64" s="591" t="s">
        <v>76</v>
      </c>
      <c r="T64" s="591" t="s">
        <v>76</v>
      </c>
      <c r="U64" s="591" t="s">
        <v>76</v>
      </c>
      <c r="V64" s="591" t="s">
        <v>76</v>
      </c>
      <c r="W64" s="591" t="s">
        <v>76</v>
      </c>
    </row>
    <row r="65" spans="1:23" ht="45" x14ac:dyDescent="0.25">
      <c r="A65" s="2" t="s">
        <v>763</v>
      </c>
      <c r="B65" s="99" t="str">
        <f>'6'!B39</f>
        <v>ŠIRV-P.5</v>
      </c>
      <c r="C65" s="335" t="s">
        <v>1323</v>
      </c>
      <c r="D65" s="589" t="s">
        <v>76</v>
      </c>
      <c r="E65" s="589" t="s">
        <v>76</v>
      </c>
      <c r="F65" s="591" t="s">
        <v>76</v>
      </c>
      <c r="G65" s="591" t="s">
        <v>76</v>
      </c>
      <c r="H65" s="591" t="s">
        <v>76</v>
      </c>
      <c r="I65" s="591" t="s">
        <v>76</v>
      </c>
      <c r="J65" s="591" t="s">
        <v>76</v>
      </c>
      <c r="K65" s="591" t="s">
        <v>76</v>
      </c>
      <c r="L65" s="591" t="s">
        <v>76</v>
      </c>
      <c r="M65" s="591" t="s">
        <v>76</v>
      </c>
      <c r="N65" s="591" t="s">
        <v>76</v>
      </c>
      <c r="O65" s="591" t="s">
        <v>76</v>
      </c>
      <c r="P65" s="591" t="s">
        <v>76</v>
      </c>
      <c r="Q65" s="591" t="s">
        <v>76</v>
      </c>
      <c r="R65" s="591" t="s">
        <v>76</v>
      </c>
      <c r="S65" s="591" t="s">
        <v>76</v>
      </c>
      <c r="T65" s="591" t="s">
        <v>76</v>
      </c>
      <c r="U65" s="591" t="s">
        <v>76</v>
      </c>
      <c r="V65" s="591" t="s">
        <v>76</v>
      </c>
      <c r="W65" s="591" t="s">
        <v>76</v>
      </c>
    </row>
    <row r="66" spans="1:23" ht="45" x14ac:dyDescent="0.25">
      <c r="A66" s="2" t="s">
        <v>764</v>
      </c>
      <c r="B66" s="99" t="str">
        <f>'6'!B40</f>
        <v>ŠIRV-P.6</v>
      </c>
      <c r="C66" s="335" t="s">
        <v>1323</v>
      </c>
      <c r="D66" s="589" t="s">
        <v>76</v>
      </c>
      <c r="E66" s="589" t="s">
        <v>76</v>
      </c>
      <c r="F66" s="591" t="s">
        <v>76</v>
      </c>
      <c r="G66" s="591" t="s">
        <v>76</v>
      </c>
      <c r="H66" s="591" t="s">
        <v>76</v>
      </c>
      <c r="I66" s="591" t="s">
        <v>76</v>
      </c>
      <c r="J66" s="591" t="s">
        <v>76</v>
      </c>
      <c r="K66" s="591" t="s">
        <v>76</v>
      </c>
      <c r="L66" s="591" t="s">
        <v>76</v>
      </c>
      <c r="M66" s="591" t="s">
        <v>76</v>
      </c>
      <c r="N66" s="591" t="s">
        <v>76</v>
      </c>
      <c r="O66" s="591" t="s">
        <v>76</v>
      </c>
      <c r="P66" s="591" t="s">
        <v>76</v>
      </c>
      <c r="Q66" s="591" t="s">
        <v>76</v>
      </c>
      <c r="R66" s="591" t="s">
        <v>76</v>
      </c>
      <c r="S66" s="591" t="s">
        <v>76</v>
      </c>
      <c r="T66" s="591" t="s">
        <v>76</v>
      </c>
      <c r="U66" s="591" t="s">
        <v>76</v>
      </c>
      <c r="V66" s="591" t="s">
        <v>76</v>
      </c>
      <c r="W66" s="591" t="s">
        <v>76</v>
      </c>
    </row>
    <row r="67" spans="1:23" ht="45" x14ac:dyDescent="0.25">
      <c r="A67" s="2" t="s">
        <v>765</v>
      </c>
      <c r="B67" s="99" t="str">
        <f>'6'!B41</f>
        <v>ŠIRV-P.7</v>
      </c>
      <c r="C67" s="335" t="s">
        <v>1323</v>
      </c>
      <c r="D67" s="589" t="s">
        <v>76</v>
      </c>
      <c r="E67" s="589" t="s">
        <v>76</v>
      </c>
      <c r="F67" s="591" t="s">
        <v>76</v>
      </c>
      <c r="G67" s="591" t="s">
        <v>76</v>
      </c>
      <c r="H67" s="591" t="s">
        <v>76</v>
      </c>
      <c r="I67" s="591" t="s">
        <v>76</v>
      </c>
      <c r="J67" s="591" t="s">
        <v>76</v>
      </c>
      <c r="K67" s="591" t="s">
        <v>76</v>
      </c>
      <c r="L67" s="591" t="s">
        <v>76</v>
      </c>
      <c r="M67" s="591" t="s">
        <v>76</v>
      </c>
      <c r="N67" s="591" t="s">
        <v>76</v>
      </c>
      <c r="O67" s="591" t="s">
        <v>76</v>
      </c>
      <c r="P67" s="591" t="s">
        <v>76</v>
      </c>
      <c r="Q67" s="591" t="s">
        <v>76</v>
      </c>
      <c r="R67" s="591" t="s">
        <v>76</v>
      </c>
      <c r="S67" s="591" t="s">
        <v>76</v>
      </c>
      <c r="T67" s="591" t="s">
        <v>76</v>
      </c>
      <c r="U67" s="591" t="s">
        <v>76</v>
      </c>
      <c r="V67" s="591" t="s">
        <v>76</v>
      </c>
      <c r="W67" s="591" t="s">
        <v>76</v>
      </c>
    </row>
    <row r="68" spans="1:23" ht="45" x14ac:dyDescent="0.25">
      <c r="A68" s="2" t="s">
        <v>766</v>
      </c>
      <c r="B68" s="99" t="str">
        <f>'6'!B42</f>
        <v>ŠIRV-P.8</v>
      </c>
      <c r="C68" s="335" t="s">
        <v>1323</v>
      </c>
      <c r="D68" s="589" t="s">
        <v>76</v>
      </c>
      <c r="E68" s="589" t="s">
        <v>76</v>
      </c>
      <c r="F68" s="591" t="s">
        <v>76</v>
      </c>
      <c r="G68" s="591" t="s">
        <v>76</v>
      </c>
      <c r="H68" s="591" t="s">
        <v>76</v>
      </c>
      <c r="I68" s="591" t="s">
        <v>76</v>
      </c>
      <c r="J68" s="591" t="s">
        <v>76</v>
      </c>
      <c r="K68" s="591" t="s">
        <v>76</v>
      </c>
      <c r="L68" s="591" t="s">
        <v>76</v>
      </c>
      <c r="M68" s="591" t="s">
        <v>76</v>
      </c>
      <c r="N68" s="591" t="s">
        <v>76</v>
      </c>
      <c r="O68" s="591" t="s">
        <v>76</v>
      </c>
      <c r="P68" s="591" t="s">
        <v>76</v>
      </c>
      <c r="Q68" s="591" t="s">
        <v>76</v>
      </c>
      <c r="R68" s="591" t="s">
        <v>76</v>
      </c>
      <c r="S68" s="591" t="s">
        <v>76</v>
      </c>
      <c r="T68" s="591" t="s">
        <v>76</v>
      </c>
      <c r="U68" s="591" t="s">
        <v>76</v>
      </c>
      <c r="V68" s="591" t="s">
        <v>76</v>
      </c>
      <c r="W68" s="591" t="s">
        <v>76</v>
      </c>
    </row>
    <row r="69" spans="1:23" ht="45" x14ac:dyDescent="0.25">
      <c r="A69" s="2" t="s">
        <v>767</v>
      </c>
      <c r="B69" s="99" t="str">
        <f>'6'!B43</f>
        <v>ŠIRV-P.9</v>
      </c>
      <c r="C69" s="335" t="s">
        <v>1323</v>
      </c>
      <c r="D69" s="589" t="s">
        <v>76</v>
      </c>
      <c r="E69" s="589" t="s">
        <v>76</v>
      </c>
      <c r="F69" s="591" t="s">
        <v>76</v>
      </c>
      <c r="G69" s="591" t="s">
        <v>76</v>
      </c>
      <c r="H69" s="591" t="s">
        <v>76</v>
      </c>
      <c r="I69" s="591" t="s">
        <v>76</v>
      </c>
      <c r="J69" s="591" t="s">
        <v>76</v>
      </c>
      <c r="K69" s="591" t="s">
        <v>76</v>
      </c>
      <c r="L69" s="591" t="s">
        <v>76</v>
      </c>
      <c r="M69" s="591" t="s">
        <v>76</v>
      </c>
      <c r="N69" s="591" t="s">
        <v>76</v>
      </c>
      <c r="O69" s="591" t="s">
        <v>76</v>
      </c>
      <c r="P69" s="591" t="s">
        <v>76</v>
      </c>
      <c r="Q69" s="591" t="s">
        <v>76</v>
      </c>
      <c r="R69" s="591" t="s">
        <v>76</v>
      </c>
      <c r="S69" s="591" t="s">
        <v>76</v>
      </c>
      <c r="T69" s="591" t="s">
        <v>76</v>
      </c>
      <c r="U69" s="591" t="s">
        <v>76</v>
      </c>
      <c r="V69" s="591" t="s">
        <v>76</v>
      </c>
      <c r="W69" s="591" t="s">
        <v>76</v>
      </c>
    </row>
    <row r="70" spans="1:23" ht="45" x14ac:dyDescent="0.25">
      <c r="A70" s="2" t="s">
        <v>768</v>
      </c>
      <c r="B70" s="130" t="str">
        <f>'6'!B44</f>
        <v>ŠIRV-P.10</v>
      </c>
      <c r="C70" s="335" t="s">
        <v>1323</v>
      </c>
      <c r="D70" s="590" t="s">
        <v>76</v>
      </c>
      <c r="E70" s="590" t="s">
        <v>76</v>
      </c>
      <c r="F70" s="593" t="s">
        <v>76</v>
      </c>
      <c r="G70" s="593" t="s">
        <v>76</v>
      </c>
      <c r="H70" s="593" t="s">
        <v>76</v>
      </c>
      <c r="I70" s="593" t="s">
        <v>76</v>
      </c>
      <c r="J70" s="593" t="s">
        <v>76</v>
      </c>
      <c r="K70" s="593" t="s">
        <v>76</v>
      </c>
      <c r="L70" s="593" t="s">
        <v>76</v>
      </c>
      <c r="M70" s="593" t="s">
        <v>76</v>
      </c>
      <c r="N70" s="593" t="s">
        <v>76</v>
      </c>
      <c r="O70" s="593" t="s">
        <v>76</v>
      </c>
      <c r="P70" s="593" t="s">
        <v>76</v>
      </c>
      <c r="Q70" s="593" t="s">
        <v>76</v>
      </c>
      <c r="R70" s="593" t="s">
        <v>76</v>
      </c>
      <c r="S70" s="593" t="s">
        <v>76</v>
      </c>
      <c r="T70" s="593" t="s">
        <v>76</v>
      </c>
      <c r="U70" s="593" t="s">
        <v>76</v>
      </c>
      <c r="V70" s="593" t="s">
        <v>76</v>
      </c>
      <c r="W70" s="593" t="s">
        <v>76</v>
      </c>
    </row>
    <row r="71" spans="1:23" x14ac:dyDescent="0.25">
      <c r="A71" s="2" t="s">
        <v>769</v>
      </c>
      <c r="B71" s="126" t="s">
        <v>1109</v>
      </c>
      <c r="C71" s="335" t="s">
        <v>1534</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25">
      <c r="A72" s="2" t="s">
        <v>770</v>
      </c>
      <c r="B72" s="125" t="s">
        <v>508</v>
      </c>
      <c r="C72" s="335" t="s">
        <v>1515</v>
      </c>
      <c r="D72" s="585" t="s">
        <v>77</v>
      </c>
      <c r="E72" s="585" t="s">
        <v>76</v>
      </c>
      <c r="F72" s="585" t="s">
        <v>76</v>
      </c>
      <c r="G72" s="585" t="s">
        <v>76</v>
      </c>
      <c r="H72" s="585" t="s">
        <v>76</v>
      </c>
      <c r="I72" s="585" t="s">
        <v>76</v>
      </c>
      <c r="J72" s="585" t="s">
        <v>76</v>
      </c>
      <c r="K72" s="585" t="s">
        <v>76</v>
      </c>
      <c r="L72" s="585" t="s">
        <v>76</v>
      </c>
      <c r="M72" s="585" t="s">
        <v>76</v>
      </c>
      <c r="N72" s="585" t="s">
        <v>76</v>
      </c>
      <c r="O72" s="585" t="s">
        <v>76</v>
      </c>
      <c r="P72" s="585" t="s">
        <v>76</v>
      </c>
      <c r="Q72" s="585" t="s">
        <v>76</v>
      </c>
      <c r="R72" s="585" t="s">
        <v>76</v>
      </c>
      <c r="S72" s="585" t="s">
        <v>76</v>
      </c>
      <c r="T72" s="585" t="s">
        <v>76</v>
      </c>
      <c r="U72" s="585" t="s">
        <v>76</v>
      </c>
      <c r="V72" s="585" t="s">
        <v>76</v>
      </c>
      <c r="W72" s="585" t="s">
        <v>76</v>
      </c>
    </row>
    <row r="73" spans="1:23" ht="105" x14ac:dyDescent="0.25">
      <c r="A73" s="2" t="s">
        <v>771</v>
      </c>
      <c r="B73" s="127" t="s">
        <v>509</v>
      </c>
      <c r="C73" s="335" t="s">
        <v>1630</v>
      </c>
      <c r="D73" s="585" t="s">
        <v>76</v>
      </c>
      <c r="E73" s="585" t="s">
        <v>77</v>
      </c>
      <c r="F73" s="585" t="s">
        <v>76</v>
      </c>
      <c r="G73" s="585" t="s">
        <v>76</v>
      </c>
      <c r="H73" s="585" t="s">
        <v>76</v>
      </c>
      <c r="I73" s="585" t="s">
        <v>76</v>
      </c>
      <c r="J73" s="585" t="s">
        <v>76</v>
      </c>
      <c r="K73" s="585" t="s">
        <v>76</v>
      </c>
      <c r="L73" s="585" t="s">
        <v>76</v>
      </c>
      <c r="M73" s="585" t="s">
        <v>76</v>
      </c>
      <c r="N73" s="585" t="s">
        <v>76</v>
      </c>
      <c r="O73" s="585" t="s">
        <v>76</v>
      </c>
      <c r="P73" s="585" t="s">
        <v>76</v>
      </c>
      <c r="Q73" s="585" t="s">
        <v>76</v>
      </c>
      <c r="R73" s="585" t="s">
        <v>76</v>
      </c>
      <c r="S73" s="585" t="s">
        <v>76</v>
      </c>
      <c r="T73" s="585" t="s">
        <v>76</v>
      </c>
      <c r="U73" s="585" t="s">
        <v>76</v>
      </c>
      <c r="V73" s="585" t="s">
        <v>76</v>
      </c>
      <c r="W73" s="585" t="s">
        <v>76</v>
      </c>
    </row>
    <row r="74" spans="1:23" ht="90" x14ac:dyDescent="0.25">
      <c r="A74" s="2" t="s">
        <v>772</v>
      </c>
      <c r="B74" s="127" t="s">
        <v>1675</v>
      </c>
      <c r="C74" s="335" t="s">
        <v>1516</v>
      </c>
      <c r="D74" s="585" t="s">
        <v>76</v>
      </c>
      <c r="E74" s="585" t="s">
        <v>76</v>
      </c>
      <c r="F74" s="585" t="s">
        <v>76</v>
      </c>
      <c r="G74" s="585" t="s">
        <v>76</v>
      </c>
      <c r="H74" s="585" t="s">
        <v>76</v>
      </c>
      <c r="I74" s="585" t="s">
        <v>76</v>
      </c>
      <c r="J74" s="585" t="s">
        <v>76</v>
      </c>
      <c r="K74" s="585" t="s">
        <v>76</v>
      </c>
      <c r="L74" s="585" t="s">
        <v>76</v>
      </c>
      <c r="M74" s="585" t="s">
        <v>76</v>
      </c>
      <c r="N74" s="585" t="s">
        <v>76</v>
      </c>
      <c r="O74" s="585" t="s">
        <v>76</v>
      </c>
      <c r="P74" s="585" t="s">
        <v>76</v>
      </c>
      <c r="Q74" s="585" t="s">
        <v>76</v>
      </c>
      <c r="R74" s="585" t="s">
        <v>76</v>
      </c>
      <c r="S74" s="585" t="s">
        <v>76</v>
      </c>
      <c r="T74" s="585" t="s">
        <v>76</v>
      </c>
      <c r="U74" s="585" t="s">
        <v>76</v>
      </c>
      <c r="V74" s="585" t="s">
        <v>76</v>
      </c>
      <c r="W74" s="585" t="s">
        <v>76</v>
      </c>
    </row>
    <row r="75" spans="1:23" ht="90" x14ac:dyDescent="0.25">
      <c r="A75" s="2" t="s">
        <v>773</v>
      </c>
      <c r="B75" s="127" t="s">
        <v>516</v>
      </c>
      <c r="C75" s="335" t="s">
        <v>1517</v>
      </c>
      <c r="D75" s="585" t="s">
        <v>76</v>
      </c>
      <c r="E75" s="585" t="s">
        <v>76</v>
      </c>
      <c r="F75" s="585" t="s">
        <v>76</v>
      </c>
      <c r="G75" s="585" t="s">
        <v>76</v>
      </c>
      <c r="H75" s="585" t="s">
        <v>76</v>
      </c>
      <c r="I75" s="585" t="s">
        <v>76</v>
      </c>
      <c r="J75" s="585" t="s">
        <v>76</v>
      </c>
      <c r="K75" s="585" t="s">
        <v>76</v>
      </c>
      <c r="L75" s="585" t="s">
        <v>76</v>
      </c>
      <c r="M75" s="585" t="s">
        <v>76</v>
      </c>
      <c r="N75" s="585" t="s">
        <v>76</v>
      </c>
      <c r="O75" s="585" t="s">
        <v>76</v>
      </c>
      <c r="P75" s="585" t="s">
        <v>76</v>
      </c>
      <c r="Q75" s="585" t="s">
        <v>76</v>
      </c>
      <c r="R75" s="585" t="s">
        <v>76</v>
      </c>
      <c r="S75" s="585" t="s">
        <v>76</v>
      </c>
      <c r="T75" s="585" t="s">
        <v>76</v>
      </c>
      <c r="U75" s="585" t="s">
        <v>76</v>
      </c>
      <c r="V75" s="585" t="s">
        <v>76</v>
      </c>
      <c r="W75" s="585" t="s">
        <v>76</v>
      </c>
    </row>
    <row r="76" spans="1:23" ht="90" x14ac:dyDescent="0.25">
      <c r="A76" s="2" t="s">
        <v>774</v>
      </c>
      <c r="B76" s="127" t="s">
        <v>510</v>
      </c>
      <c r="C76" s="335" t="s">
        <v>1518</v>
      </c>
      <c r="D76" s="585" t="s">
        <v>77</v>
      </c>
      <c r="E76" s="585" t="s">
        <v>77</v>
      </c>
      <c r="F76" s="585" t="s">
        <v>77</v>
      </c>
      <c r="G76" s="585" t="s">
        <v>77</v>
      </c>
      <c r="H76" s="585" t="s">
        <v>76</v>
      </c>
      <c r="I76" s="585" t="s">
        <v>76</v>
      </c>
      <c r="J76" s="585" t="s">
        <v>76</v>
      </c>
      <c r="K76" s="585" t="s">
        <v>76</v>
      </c>
      <c r="L76" s="585" t="s">
        <v>76</v>
      </c>
      <c r="M76" s="585" t="s">
        <v>76</v>
      </c>
      <c r="N76" s="585" t="s">
        <v>76</v>
      </c>
      <c r="O76" s="585" t="s">
        <v>76</v>
      </c>
      <c r="P76" s="585" t="s">
        <v>76</v>
      </c>
      <c r="Q76" s="585" t="s">
        <v>76</v>
      </c>
      <c r="R76" s="585" t="s">
        <v>76</v>
      </c>
      <c r="S76" s="585" t="s">
        <v>76</v>
      </c>
      <c r="T76" s="585" t="s">
        <v>76</v>
      </c>
      <c r="U76" s="585" t="s">
        <v>76</v>
      </c>
      <c r="V76" s="585" t="s">
        <v>76</v>
      </c>
      <c r="W76" s="585" t="s">
        <v>76</v>
      </c>
    </row>
    <row r="77" spans="1:23" ht="60" x14ac:dyDescent="0.25">
      <c r="A77" s="2" t="s">
        <v>775</v>
      </c>
      <c r="B77" s="127" t="s">
        <v>511</v>
      </c>
      <c r="C77" s="335" t="s">
        <v>1519</v>
      </c>
      <c r="D77" s="585" t="s">
        <v>77</v>
      </c>
      <c r="E77" s="585" t="s">
        <v>76</v>
      </c>
      <c r="F77" s="585" t="s">
        <v>77</v>
      </c>
      <c r="G77" s="585" t="s">
        <v>77</v>
      </c>
      <c r="H77" s="585" t="s">
        <v>76</v>
      </c>
      <c r="I77" s="585" t="s">
        <v>76</v>
      </c>
      <c r="J77" s="585" t="s">
        <v>76</v>
      </c>
      <c r="K77" s="585" t="s">
        <v>76</v>
      </c>
      <c r="L77" s="585" t="s">
        <v>76</v>
      </c>
      <c r="M77" s="585" t="s">
        <v>76</v>
      </c>
      <c r="N77" s="585" t="s">
        <v>76</v>
      </c>
      <c r="O77" s="585" t="s">
        <v>76</v>
      </c>
      <c r="P77" s="585" t="s">
        <v>76</v>
      </c>
      <c r="Q77" s="585" t="s">
        <v>76</v>
      </c>
      <c r="R77" s="585" t="s">
        <v>76</v>
      </c>
      <c r="S77" s="585" t="s">
        <v>76</v>
      </c>
      <c r="T77" s="585" t="s">
        <v>76</v>
      </c>
      <c r="U77" s="585" t="s">
        <v>76</v>
      </c>
      <c r="V77" s="585" t="s">
        <v>76</v>
      </c>
      <c r="W77" s="585" t="s">
        <v>76</v>
      </c>
    </row>
    <row r="78" spans="1:23" ht="60" x14ac:dyDescent="0.25">
      <c r="A78" s="2" t="s">
        <v>776</v>
      </c>
      <c r="B78" s="127" t="s">
        <v>512</v>
      </c>
      <c r="C78" s="335" t="s">
        <v>1520</v>
      </c>
      <c r="D78" s="585" t="s">
        <v>77</v>
      </c>
      <c r="E78" s="585" t="s">
        <v>76</v>
      </c>
      <c r="F78" s="585" t="s">
        <v>77</v>
      </c>
      <c r="G78" s="585" t="s">
        <v>76</v>
      </c>
      <c r="H78" s="585" t="s">
        <v>76</v>
      </c>
      <c r="I78" s="585" t="s">
        <v>76</v>
      </c>
      <c r="J78" s="585" t="s">
        <v>76</v>
      </c>
      <c r="K78" s="585" t="s">
        <v>76</v>
      </c>
      <c r="L78" s="585" t="s">
        <v>76</v>
      </c>
      <c r="M78" s="585" t="s">
        <v>76</v>
      </c>
      <c r="N78" s="585" t="s">
        <v>76</v>
      </c>
      <c r="O78" s="585" t="s">
        <v>76</v>
      </c>
      <c r="P78" s="585" t="s">
        <v>76</v>
      </c>
      <c r="Q78" s="585" t="s">
        <v>76</v>
      </c>
      <c r="R78" s="585" t="s">
        <v>76</v>
      </c>
      <c r="S78" s="585" t="s">
        <v>76</v>
      </c>
      <c r="T78" s="585" t="s">
        <v>76</v>
      </c>
      <c r="U78" s="585" t="s">
        <v>76</v>
      </c>
      <c r="V78" s="585" t="s">
        <v>76</v>
      </c>
      <c r="W78" s="585" t="s">
        <v>76</v>
      </c>
    </row>
    <row r="79" spans="1:23" ht="60" x14ac:dyDescent="0.25">
      <c r="A79" s="2" t="s">
        <v>777</v>
      </c>
      <c r="B79" s="127" t="s">
        <v>513</v>
      </c>
      <c r="C79" s="335" t="s">
        <v>1521</v>
      </c>
      <c r="D79" s="585" t="s">
        <v>76</v>
      </c>
      <c r="E79" s="585" t="s">
        <v>76</v>
      </c>
      <c r="F79" s="585" t="s">
        <v>76</v>
      </c>
      <c r="G79" s="585" t="s">
        <v>76</v>
      </c>
      <c r="H79" s="585" t="s">
        <v>76</v>
      </c>
      <c r="I79" s="585" t="s">
        <v>76</v>
      </c>
      <c r="J79" s="585" t="s">
        <v>76</v>
      </c>
      <c r="K79" s="585" t="s">
        <v>76</v>
      </c>
      <c r="L79" s="585" t="s">
        <v>76</v>
      </c>
      <c r="M79" s="585" t="s">
        <v>76</v>
      </c>
      <c r="N79" s="585" t="s">
        <v>76</v>
      </c>
      <c r="O79" s="585" t="s">
        <v>76</v>
      </c>
      <c r="P79" s="585" t="s">
        <v>76</v>
      </c>
      <c r="Q79" s="585" t="s">
        <v>76</v>
      </c>
      <c r="R79" s="585" t="s">
        <v>76</v>
      </c>
      <c r="S79" s="585" t="s">
        <v>76</v>
      </c>
      <c r="T79" s="585" t="s">
        <v>76</v>
      </c>
      <c r="U79" s="585" t="s">
        <v>76</v>
      </c>
      <c r="V79" s="585" t="s">
        <v>76</v>
      </c>
      <c r="W79" s="585" t="s">
        <v>76</v>
      </c>
    </row>
    <row r="80" spans="1:23" ht="60" x14ac:dyDescent="0.25">
      <c r="A80" s="2" t="s">
        <v>778</v>
      </c>
      <c r="B80" s="127" t="s">
        <v>514</v>
      </c>
      <c r="C80" s="335" t="s">
        <v>1522</v>
      </c>
      <c r="D80" s="585" t="s">
        <v>77</v>
      </c>
      <c r="E80" s="585" t="s">
        <v>77</v>
      </c>
      <c r="F80" s="585" t="s">
        <v>76</v>
      </c>
      <c r="G80" s="585" t="s">
        <v>77</v>
      </c>
      <c r="H80" s="585" t="s">
        <v>76</v>
      </c>
      <c r="I80" s="585" t="s">
        <v>76</v>
      </c>
      <c r="J80" s="585" t="s">
        <v>76</v>
      </c>
      <c r="K80" s="585" t="s">
        <v>76</v>
      </c>
      <c r="L80" s="585" t="s">
        <v>76</v>
      </c>
      <c r="M80" s="585" t="s">
        <v>76</v>
      </c>
      <c r="N80" s="585" t="s">
        <v>76</v>
      </c>
      <c r="O80" s="585" t="s">
        <v>76</v>
      </c>
      <c r="P80" s="585" t="s">
        <v>76</v>
      </c>
      <c r="Q80" s="585" t="s">
        <v>76</v>
      </c>
      <c r="R80" s="585" t="s">
        <v>76</v>
      </c>
      <c r="S80" s="585" t="s">
        <v>76</v>
      </c>
      <c r="T80" s="585" t="s">
        <v>76</v>
      </c>
      <c r="U80" s="585" t="s">
        <v>76</v>
      </c>
      <c r="V80" s="585" t="s">
        <v>76</v>
      </c>
      <c r="W80" s="585" t="s">
        <v>76</v>
      </c>
    </row>
    <row r="81" spans="1:23" ht="60" x14ac:dyDescent="0.25">
      <c r="A81" s="2" t="s">
        <v>779</v>
      </c>
      <c r="B81" s="127" t="s">
        <v>515</v>
      </c>
      <c r="C81" s="335" t="s">
        <v>1523</v>
      </c>
      <c r="D81" s="585" t="s">
        <v>76</v>
      </c>
      <c r="E81" s="585" t="s">
        <v>76</v>
      </c>
      <c r="F81" s="585" t="s">
        <v>77</v>
      </c>
      <c r="G81" s="585" t="s">
        <v>76</v>
      </c>
      <c r="H81" s="585" t="s">
        <v>76</v>
      </c>
      <c r="I81" s="585" t="s">
        <v>76</v>
      </c>
      <c r="J81" s="585" t="s">
        <v>76</v>
      </c>
      <c r="K81" s="585" t="s">
        <v>76</v>
      </c>
      <c r="L81" s="585" t="s">
        <v>76</v>
      </c>
      <c r="M81" s="585" t="s">
        <v>76</v>
      </c>
      <c r="N81" s="585" t="s">
        <v>76</v>
      </c>
      <c r="O81" s="585" t="s">
        <v>76</v>
      </c>
      <c r="P81" s="585" t="s">
        <v>76</v>
      </c>
      <c r="Q81" s="585" t="s">
        <v>76</v>
      </c>
      <c r="R81" s="585" t="s">
        <v>76</v>
      </c>
      <c r="S81" s="585" t="s">
        <v>76</v>
      </c>
      <c r="T81" s="585" t="s">
        <v>76</v>
      </c>
      <c r="U81" s="585" t="s">
        <v>76</v>
      </c>
      <c r="V81" s="585" t="s">
        <v>76</v>
      </c>
      <c r="W81" s="585" t="s">
        <v>76</v>
      </c>
    </row>
    <row r="82" spans="1:23" x14ac:dyDescent="0.25">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formula1>0</formula1>
      <formula2>2000000</formula2>
    </dataValidation>
    <dataValidation type="whole" allowBlank="1" showInputMessage="1" showErrorMessage="1" prompt="Įveskite sveiką skaičių be tarpų. Maksimali reikšmė - 200." sqref="D34:W34 D46:W46">
      <formula1>0</formula1>
      <formula2>200</formula2>
    </dataValidation>
    <dataValidation type="textLength" allowBlank="1" showInputMessage="1" showErrorMessage="1" prompt="Maksimalus simbolių skaičius - 500" sqref="D18:W22 D27:W28">
      <formula1>0</formula1>
      <formula2>500</formula2>
    </dataValidation>
    <dataValidation type="textLength" allowBlank="1" showInputMessage="1" showErrorMessage="1" prompt="Maksimalus simbolių skaičius - 300" sqref="D35:W35 D24:W24 D39:W39 D42:W42 D45:W45 D49:W49 D52:W52">
      <formula1>0</formula1>
      <formula2>300</formula2>
    </dataValidation>
    <dataValidation type="textLength" allowBlank="1" showInputMessage="1" showErrorMessage="1" prompt="Maksimalus simbolių skaičius - 50" sqref="D31:W31">
      <formula1>0</formula1>
      <formula2>50</formula2>
    </dataValidation>
    <dataValidation type="textLength" allowBlank="1" showInputMessage="1" showErrorMessage="1" prompt="Maksimalus simbolių skaičius - 150" sqref="D25:W26">
      <formula1>0</formula1>
      <formula2>150</formula2>
    </dataValidation>
    <dataValidation type="textLength" allowBlank="1" showInputMessage="1" showErrorMessage="1" prompt="Maksimalus simbolių skaičius - 1000" sqref="D17:W17">
      <formula1>0</formula1>
      <formula2>1000</formula2>
    </dataValidation>
    <dataValidation type="textLength" allowBlank="1" showInputMessage="1" showErrorMessage="1" prompt="Maksimalus simbolių skaičius - 200" sqref="D32:W32">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Sąrašai!$A$23:$A$24</xm:f>
          </x14:formula1>
          <xm:sqref>D38:W38 D12:W15 D61:W70 D55:W59 D72:W81 D51:W51 D48:W48</xm:sqref>
        </x14:dataValidation>
        <x14:dataValidation type="list" allowBlank="1" showInputMessage="1" showErrorMessage="1">
          <x14:formula1>
            <xm:f>Sąrašai!$A$28:$A$30</xm:f>
          </x14:formula1>
          <xm:sqref>D44:W44 D41:W41</xm:sqref>
        </x14:dataValidation>
        <x14:dataValidation type="list" allowBlank="1" showInputMessage="1" showErrorMessage="1">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268"/>
  <sheetViews>
    <sheetView zoomScaleNormal="100" workbookViewId="0">
      <pane xSplit="3" ySplit="7" topLeftCell="D75" activePane="bottomRight" state="frozen"/>
      <selection pane="topRight"/>
      <selection pane="bottomLeft"/>
      <selection pane="bottomRight" activeCell="E64" sqref="E64"/>
    </sheetView>
  </sheetViews>
  <sheetFormatPr defaultColWidth="9.140625" defaultRowHeight="15" x14ac:dyDescent="0.25"/>
  <cols>
    <col min="1" max="1" width="8.7109375" style="13" customWidth="1"/>
    <col min="2" max="2" width="48.7109375" style="13" customWidth="1"/>
    <col min="3" max="3" width="15.7109375" style="15" customWidth="1"/>
    <col min="4" max="23" width="12.7109375" style="219" customWidth="1"/>
    <col min="24" max="24" width="9.140625" style="13"/>
    <col min="25" max="25" width="15.7109375" style="18" hidden="1" customWidth="1"/>
    <col min="26" max="16384" width="9.140625" style="13"/>
  </cols>
  <sheetData>
    <row r="1" spans="1:25" s="38" customFormat="1" ht="18.75" x14ac:dyDescent="0.25">
      <c r="A1" s="36" t="s">
        <v>207</v>
      </c>
      <c r="B1" s="36" t="s">
        <v>1616</v>
      </c>
      <c r="C1" s="37"/>
      <c r="D1" s="108"/>
      <c r="E1" s="108"/>
      <c r="F1" s="44"/>
      <c r="G1" s="44"/>
      <c r="H1" s="108"/>
      <c r="I1" s="44"/>
      <c r="J1" s="44"/>
      <c r="K1" s="108"/>
      <c r="L1" s="44"/>
      <c r="M1" s="44"/>
      <c r="N1" s="44"/>
      <c r="O1" s="44"/>
      <c r="P1" s="44"/>
      <c r="Q1" s="44"/>
      <c r="R1" s="44"/>
      <c r="S1" s="44"/>
      <c r="T1" s="44"/>
      <c r="U1" s="44"/>
      <c r="V1" s="44"/>
      <c r="W1" s="44"/>
      <c r="Y1" s="18"/>
    </row>
    <row r="2" spans="1:25" x14ac:dyDescent="0.25">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25">
      <c r="A3" s="1"/>
      <c r="B3" s="140" t="s">
        <v>1272</v>
      </c>
      <c r="C3" s="205" t="str">
        <f>'1'!C8</f>
        <v>ŠIRV</v>
      </c>
      <c r="Y3" s="13"/>
    </row>
    <row r="4" spans="1:25" s="1" customFormat="1" x14ac:dyDescent="0.25">
      <c r="D4" s="193"/>
      <c r="E4" s="193"/>
      <c r="F4" s="193"/>
      <c r="G4" s="193"/>
      <c r="H4" s="193"/>
      <c r="I4" s="193"/>
      <c r="J4" s="193"/>
      <c r="K4" s="193"/>
      <c r="L4" s="193"/>
      <c r="M4" s="193"/>
      <c r="N4" s="193"/>
      <c r="O4" s="193"/>
      <c r="P4" s="193"/>
      <c r="Q4" s="193"/>
      <c r="R4" s="193"/>
      <c r="S4" s="193"/>
      <c r="T4" s="193"/>
      <c r="U4" s="193"/>
      <c r="V4" s="193"/>
      <c r="W4" s="193"/>
      <c r="Y4" s="18"/>
    </row>
    <row r="5" spans="1:25" x14ac:dyDescent="0.25">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1316</v>
      </c>
    </row>
    <row r="6" spans="1:25" ht="21" x14ac:dyDescent="0.25">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25">
      <c r="A7" s="1" t="s">
        <v>539</v>
      </c>
      <c r="B7" s="433"/>
      <c r="C7" s="194" t="s">
        <v>160</v>
      </c>
      <c r="D7" s="407" t="str">
        <f>'10'!D7</f>
        <v>Verslo pradžia ir plėtra</v>
      </c>
      <c r="E7" s="407" t="str">
        <f>'10'!E7</f>
        <v>Kaimo bendruomenių ir NVO iniciatyvų įgyvendinimas</v>
      </c>
      <c r="F7" s="407" t="str">
        <f>'10'!F7</f>
        <v>Socialinio verslo kūrimas ir plėtra</v>
      </c>
      <c r="G7" s="407" t="str">
        <f>'10'!G7</f>
        <v>Infrastruktūros gerinimas, kuriant patrauklią aplinką paslaugoms teikti</v>
      </c>
      <c r="H7" s="407" t="str">
        <f>'10'!H7</f>
        <v>VVG teritorinis bendradarbiavimas</v>
      </c>
      <c r="I7" s="407">
        <f>'10'!I7</f>
        <v>0</v>
      </c>
      <c r="J7" s="407">
        <f>'10'!J7</f>
        <v>0</v>
      </c>
      <c r="K7" s="407">
        <f>'10'!K7</f>
        <v>0</v>
      </c>
      <c r="L7" s="407">
        <f>'10'!L7</f>
        <v>0</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25">
      <c r="A8" s="1" t="s">
        <v>540</v>
      </c>
      <c r="B8" s="124" t="s">
        <v>1458</v>
      </c>
      <c r="C8" s="131">
        <f>COUNTIFS(D8:W8,"taip")</f>
        <v>0</v>
      </c>
      <c r="D8" s="409" t="str">
        <f>HLOOKUP(D$6,'10'!D$6:D$70,$Y8,FALSE)</f>
        <v>Ne</v>
      </c>
      <c r="E8" s="410" t="str">
        <f>HLOOKUP(E$6,'10'!E$6:E$70,$Y8,FALSE)</f>
        <v>Ne</v>
      </c>
      <c r="F8" s="410" t="str">
        <f>HLOOKUP(F$6,'10'!F$6:F$70,$Y8,FALSE)</f>
        <v>Ne</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25">
      <c r="A9" s="1" t="s">
        <v>541</v>
      </c>
      <c r="B9" s="130" t="s">
        <v>456</v>
      </c>
      <c r="C9" s="412">
        <f>SUM(D9:W9)</f>
        <v>0</v>
      </c>
      <c r="D9" s="413"/>
      <c r="E9" s="414"/>
      <c r="F9" s="414"/>
      <c r="G9" s="414"/>
      <c r="H9" s="414"/>
      <c r="I9" s="414"/>
      <c r="J9" s="414"/>
      <c r="K9" s="414"/>
      <c r="L9" s="414"/>
      <c r="M9" s="414"/>
      <c r="N9" s="414"/>
      <c r="O9" s="414"/>
      <c r="P9" s="414"/>
      <c r="Q9" s="414"/>
      <c r="R9" s="414"/>
      <c r="S9" s="414"/>
      <c r="T9" s="414"/>
      <c r="U9" s="414"/>
      <c r="V9" s="414"/>
      <c r="W9" s="415"/>
      <c r="Y9" s="121"/>
    </row>
    <row r="10" spans="1:25" x14ac:dyDescent="0.25">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25">
      <c r="A11" s="1" t="s">
        <v>543</v>
      </c>
      <c r="B11" s="420" t="s">
        <v>100</v>
      </c>
      <c r="C11" s="421"/>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25">
      <c r="A12" s="1" t="s">
        <v>544</v>
      </c>
      <c r="B12" s="420" t="s">
        <v>101</v>
      </c>
      <c r="C12" s="425"/>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25">
      <c r="A13" s="1" t="s">
        <v>545</v>
      </c>
      <c r="B13" s="420" t="s">
        <v>102</v>
      </c>
      <c r="C13" s="425"/>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25">
      <c r="A14" s="1" t="s">
        <v>546</v>
      </c>
      <c r="B14" s="420" t="s">
        <v>103</v>
      </c>
      <c r="C14" s="425"/>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25">
      <c r="A15" s="1" t="s">
        <v>547</v>
      </c>
      <c r="B15" s="420" t="s">
        <v>104</v>
      </c>
      <c r="C15" s="425"/>
      <c r="D15" s="422"/>
      <c r="E15" s="423"/>
      <c r="F15" s="423"/>
      <c r="G15" s="423"/>
      <c r="H15" s="423"/>
      <c r="I15" s="423"/>
      <c r="J15" s="423"/>
      <c r="K15" s="423"/>
      <c r="L15" s="423"/>
      <c r="M15" s="423"/>
      <c r="N15" s="423"/>
      <c r="O15" s="423"/>
      <c r="P15" s="423"/>
      <c r="Q15" s="423"/>
      <c r="R15" s="423"/>
      <c r="S15" s="423"/>
      <c r="T15" s="423"/>
      <c r="U15" s="423"/>
      <c r="V15" s="423"/>
      <c r="W15" s="424"/>
      <c r="Y15" s="121"/>
    </row>
    <row r="16" spans="1:25" x14ac:dyDescent="0.25">
      <c r="A16" s="1" t="s">
        <v>548</v>
      </c>
      <c r="B16" s="420" t="s">
        <v>105</v>
      </c>
      <c r="C16" s="425"/>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25">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25">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25">
      <c r="A19" s="1" t="s">
        <v>551</v>
      </c>
      <c r="B19" s="128" t="s">
        <v>160</v>
      </c>
      <c r="C19" s="429">
        <f>SUM(C11:C16)</f>
        <v>0</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25">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25">
      <c r="A21" s="1" t="s">
        <v>553</v>
      </c>
      <c r="B21" s="1"/>
      <c r="Y21" s="121"/>
    </row>
    <row r="22" spans="1:25" ht="21" x14ac:dyDescent="0.25">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25">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25">
      <c r="A24" s="1" t="s">
        <v>556</v>
      </c>
      <c r="B24" s="124" t="str">
        <f>$B$8</f>
        <v>Ar rodiklis taikomas VPS priemonei?</v>
      </c>
      <c r="C24" s="131">
        <f>COUNTIFS(D24:W24,"taip")</f>
        <v>3</v>
      </c>
      <c r="D24" s="410" t="str">
        <f>HLOOKUP(D$6,'10'!D$6:D$70,$Y24,FALSE)</f>
        <v>Taip</v>
      </c>
      <c r="E24" s="410" t="str">
        <f>HLOOKUP(E$6,'10'!E$6:E$70,$Y24,FALSE)</f>
        <v>Ne</v>
      </c>
      <c r="F24" s="410" t="str">
        <f>HLOOKUP(F$6,'10'!F$6:F$70,$Y24,FALSE)</f>
        <v>Taip</v>
      </c>
      <c r="G24" s="410" t="str">
        <f>HLOOKUP(G$6,'10'!G$6:G$70,$Y24,FALSE)</f>
        <v>Taip</v>
      </c>
      <c r="H24" s="410" t="str">
        <f>HLOOKUP(H$6,'10'!H$6:H$70,$Y24,FALSE)</f>
        <v>Ne</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25">
      <c r="A25" s="1" t="s">
        <v>557</v>
      </c>
      <c r="B25" s="130" t="str">
        <f>B9</f>
        <v>Kiekybinis tikslas iki 2029 m.</v>
      </c>
      <c r="C25" s="412">
        <f>SUM(D25:W25)</f>
        <v>3.75</v>
      </c>
      <c r="D25" s="435">
        <v>2.5</v>
      </c>
      <c r="E25" s="435">
        <v>0</v>
      </c>
      <c r="F25" s="435">
        <v>1</v>
      </c>
      <c r="G25" s="435">
        <v>0.25</v>
      </c>
      <c r="H25" s="435"/>
      <c r="I25" s="435"/>
      <c r="J25" s="435"/>
      <c r="K25" s="435"/>
      <c r="L25" s="435"/>
      <c r="M25" s="435"/>
      <c r="N25" s="435"/>
      <c r="O25" s="435"/>
      <c r="P25" s="435"/>
      <c r="Q25" s="435"/>
      <c r="R25" s="435"/>
      <c r="S25" s="435"/>
      <c r="T25" s="435"/>
      <c r="U25" s="435"/>
      <c r="V25" s="435"/>
      <c r="W25" s="436"/>
      <c r="Y25" s="121"/>
    </row>
    <row r="26" spans="1:25" x14ac:dyDescent="0.25">
      <c r="A26" s="1" t="s">
        <v>558</v>
      </c>
      <c r="B26" s="130" t="s">
        <v>1461</v>
      </c>
      <c r="C26" s="746"/>
      <c r="D26" s="400" t="s">
        <v>76</v>
      </c>
      <c r="E26" s="400" t="s">
        <v>76</v>
      </c>
      <c r="F26" s="400" t="s">
        <v>76</v>
      </c>
      <c r="G26" s="400" t="s">
        <v>76</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25">
      <c r="A27" s="1" t="s">
        <v>559</v>
      </c>
      <c r="B27" s="130" t="s">
        <v>1462</v>
      </c>
      <c r="C27" s="747"/>
      <c r="D27" s="400" t="s">
        <v>76</v>
      </c>
      <c r="E27" s="400" t="s">
        <v>76</v>
      </c>
      <c r="F27" s="400" t="s">
        <v>76</v>
      </c>
      <c r="G27" s="400" t="s">
        <v>76</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25">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25">
      <c r="A29" s="1" t="s">
        <v>561</v>
      </c>
      <c r="B29" s="99" t="s">
        <v>100</v>
      </c>
      <c r="C29" s="425"/>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25">
      <c r="A30" s="1" t="s">
        <v>562</v>
      </c>
      <c r="B30" s="99" t="s">
        <v>101</v>
      </c>
      <c r="C30" s="425"/>
      <c r="D30" s="422"/>
      <c r="E30" s="423"/>
      <c r="F30" s="423"/>
      <c r="G30" s="423"/>
      <c r="H30" s="423"/>
      <c r="I30" s="423"/>
      <c r="J30" s="423"/>
      <c r="K30" s="423"/>
      <c r="L30" s="423"/>
      <c r="M30" s="423"/>
      <c r="N30" s="423"/>
      <c r="O30" s="423"/>
      <c r="P30" s="423"/>
      <c r="Q30" s="423"/>
      <c r="R30" s="423"/>
      <c r="S30" s="423"/>
      <c r="T30" s="423"/>
      <c r="U30" s="423"/>
      <c r="V30" s="423"/>
      <c r="W30" s="424"/>
      <c r="Y30" s="121"/>
    </row>
    <row r="31" spans="1:25" x14ac:dyDescent="0.25">
      <c r="A31" s="1" t="s">
        <v>563</v>
      </c>
      <c r="B31" s="99" t="s">
        <v>102</v>
      </c>
      <c r="C31" s="425">
        <v>1</v>
      </c>
      <c r="D31" s="422"/>
      <c r="E31" s="423"/>
      <c r="F31" s="423"/>
      <c r="G31" s="423"/>
      <c r="H31" s="423"/>
      <c r="I31" s="423"/>
      <c r="J31" s="423"/>
      <c r="K31" s="423"/>
      <c r="L31" s="423"/>
      <c r="M31" s="423"/>
      <c r="N31" s="423"/>
      <c r="O31" s="423"/>
      <c r="P31" s="423"/>
      <c r="Q31" s="423"/>
      <c r="R31" s="423"/>
      <c r="S31" s="423"/>
      <c r="T31" s="423"/>
      <c r="U31" s="423"/>
      <c r="V31" s="423"/>
      <c r="W31" s="424"/>
      <c r="Y31" s="121"/>
    </row>
    <row r="32" spans="1:25" x14ac:dyDescent="0.25">
      <c r="A32" s="1" t="s">
        <v>564</v>
      </c>
      <c r="B32" s="99" t="s">
        <v>103</v>
      </c>
      <c r="C32" s="425">
        <v>1.5</v>
      </c>
      <c r="D32" s="422"/>
      <c r="E32" s="423"/>
      <c r="F32" s="423"/>
      <c r="G32" s="423"/>
      <c r="H32" s="423"/>
      <c r="I32" s="423"/>
      <c r="J32" s="423"/>
      <c r="K32" s="423"/>
      <c r="L32" s="423"/>
      <c r="M32" s="423"/>
      <c r="N32" s="423"/>
      <c r="O32" s="423"/>
      <c r="P32" s="423"/>
      <c r="Q32" s="423"/>
      <c r="R32" s="423"/>
      <c r="S32" s="423"/>
      <c r="T32" s="423"/>
      <c r="U32" s="423"/>
      <c r="V32" s="423"/>
      <c r="W32" s="424"/>
      <c r="Y32" s="121"/>
    </row>
    <row r="33" spans="1:25" x14ac:dyDescent="0.25">
      <c r="A33" s="1" t="s">
        <v>565</v>
      </c>
      <c r="B33" s="99" t="s">
        <v>104</v>
      </c>
      <c r="C33" s="15">
        <v>1.25</v>
      </c>
      <c r="D33" s="422"/>
      <c r="E33" s="423"/>
      <c r="F33" s="423"/>
      <c r="G33" s="423"/>
      <c r="H33" s="423"/>
      <c r="I33" s="423"/>
      <c r="J33" s="423"/>
      <c r="K33" s="423"/>
      <c r="L33" s="423"/>
      <c r="M33" s="423"/>
      <c r="N33" s="423"/>
      <c r="O33" s="423"/>
      <c r="P33" s="423"/>
      <c r="Q33" s="423"/>
      <c r="R33" s="423"/>
      <c r="S33" s="423"/>
      <c r="T33" s="423"/>
      <c r="U33" s="423"/>
      <c r="V33" s="423"/>
      <c r="W33" s="424"/>
      <c r="Y33" s="121"/>
    </row>
    <row r="34" spans="1:25" x14ac:dyDescent="0.25">
      <c r="A34" s="1" t="s">
        <v>566</v>
      </c>
      <c r="B34" s="99" t="s">
        <v>105</v>
      </c>
      <c r="C34" s="425"/>
      <c r="D34" s="422"/>
      <c r="E34" s="423"/>
      <c r="F34" s="423"/>
      <c r="G34" s="423"/>
      <c r="H34" s="423"/>
      <c r="I34" s="423"/>
      <c r="J34" s="423"/>
      <c r="K34" s="423"/>
      <c r="L34" s="423"/>
      <c r="M34" s="423"/>
      <c r="N34" s="423"/>
      <c r="O34" s="423"/>
      <c r="P34" s="423"/>
      <c r="Q34" s="423"/>
      <c r="R34" s="423"/>
      <c r="S34" s="423"/>
      <c r="T34" s="423"/>
      <c r="U34" s="423"/>
      <c r="V34" s="423"/>
      <c r="W34" s="424"/>
      <c r="Y34" s="121"/>
    </row>
    <row r="35" spans="1:25" x14ac:dyDescent="0.25">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25">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25">
      <c r="A37" s="1" t="s">
        <v>569</v>
      </c>
      <c r="B37" s="128" t="s">
        <v>160</v>
      </c>
      <c r="C37" s="438">
        <f>SUM(C29:C34)</f>
        <v>3.75</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25">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25">
      <c r="A39" s="1" t="s">
        <v>571</v>
      </c>
      <c r="B39" s="1"/>
      <c r="C39" s="13"/>
      <c r="Y39" s="121"/>
    </row>
    <row r="40" spans="1:25" ht="21" x14ac:dyDescent="0.25">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25">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25">
      <c r="A42" s="1" t="s">
        <v>574</v>
      </c>
      <c r="B42" s="124" t="str">
        <f>$B$8</f>
        <v>Ar rodiklis taikomas VPS priemonei?</v>
      </c>
      <c r="C42" s="131">
        <f>COUNTIFS(D42:W42,"taip")</f>
        <v>2</v>
      </c>
      <c r="D42" s="410" t="str">
        <f>HLOOKUP(D$6,'10'!D$6:D$70,$Y42,FALSE)</f>
        <v>Taip</v>
      </c>
      <c r="E42" s="410" t="str">
        <f>HLOOKUP(E$6,'10'!E$6:E$70,$Y42,FALSE)</f>
        <v>Ne</v>
      </c>
      <c r="F42" s="410" t="str">
        <f>HLOOKUP(F$6,'10'!F$6:F$70,$Y42,FALSE)</f>
        <v>Taip</v>
      </c>
      <c r="G42" s="410" t="str">
        <f>HLOOKUP(G$6,'10'!G$6:G$70,$Y42,FALSE)</f>
        <v>Ne</v>
      </c>
      <c r="H42" s="410" t="str">
        <f>HLOOKUP(H$6,'10'!H$6:H$70,$Y42,FALSE)</f>
        <v>Ne</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25">
      <c r="A43" s="1" t="s">
        <v>575</v>
      </c>
      <c r="B43" s="130" t="str">
        <f>$B$9</f>
        <v>Kiekybinis tikslas iki 2029 m.</v>
      </c>
      <c r="C43" s="412">
        <f>SUM(D43:W43)</f>
        <v>9</v>
      </c>
      <c r="D43" s="439">
        <v>7</v>
      </c>
      <c r="E43" s="435">
        <v>0</v>
      </c>
      <c r="F43" s="435">
        <v>2</v>
      </c>
      <c r="G43" s="435">
        <v>0</v>
      </c>
      <c r="H43" s="435"/>
      <c r="I43" s="435"/>
      <c r="J43" s="435"/>
      <c r="K43" s="435"/>
      <c r="L43" s="435"/>
      <c r="M43" s="435"/>
      <c r="N43" s="435"/>
      <c r="O43" s="435"/>
      <c r="P43" s="435"/>
      <c r="Q43" s="435"/>
      <c r="R43" s="435"/>
      <c r="S43" s="435"/>
      <c r="T43" s="435"/>
      <c r="U43" s="435"/>
      <c r="V43" s="435"/>
      <c r="W43" s="436"/>
      <c r="Y43" s="121"/>
    </row>
    <row r="44" spans="1:25" x14ac:dyDescent="0.25">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25">
      <c r="A45" s="1" t="s">
        <v>577</v>
      </c>
      <c r="B45" s="99" t="s">
        <v>100</v>
      </c>
      <c r="C45" s="425"/>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25">
      <c r="A46" s="1" t="s">
        <v>578</v>
      </c>
      <c r="B46" s="99" t="s">
        <v>101</v>
      </c>
      <c r="C46" s="425"/>
      <c r="D46" s="422"/>
      <c r="E46" s="423"/>
      <c r="F46" s="423"/>
      <c r="G46" s="423"/>
      <c r="H46" s="423"/>
      <c r="I46" s="423"/>
      <c r="J46" s="423"/>
      <c r="K46" s="423"/>
      <c r="L46" s="423"/>
      <c r="M46" s="423"/>
      <c r="N46" s="423"/>
      <c r="O46" s="423"/>
      <c r="P46" s="423"/>
      <c r="Q46" s="423"/>
      <c r="R46" s="423"/>
      <c r="S46" s="423"/>
      <c r="T46" s="423"/>
      <c r="U46" s="423"/>
      <c r="V46" s="423"/>
      <c r="W46" s="424"/>
      <c r="Y46" s="121"/>
    </row>
    <row r="47" spans="1:25" x14ac:dyDescent="0.25">
      <c r="A47" s="1" t="s">
        <v>579</v>
      </c>
      <c r="B47" s="99" t="s">
        <v>102</v>
      </c>
      <c r="C47" s="425">
        <v>1</v>
      </c>
      <c r="D47" s="422"/>
      <c r="E47" s="423"/>
      <c r="F47" s="423"/>
      <c r="G47" s="423"/>
      <c r="H47" s="423"/>
      <c r="I47" s="423"/>
      <c r="J47" s="423"/>
      <c r="K47" s="423"/>
      <c r="L47" s="423"/>
      <c r="M47" s="423"/>
      <c r="N47" s="423"/>
      <c r="O47" s="423"/>
      <c r="P47" s="423"/>
      <c r="Q47" s="423"/>
      <c r="R47" s="423"/>
      <c r="S47" s="423"/>
      <c r="T47" s="423"/>
      <c r="U47" s="423"/>
      <c r="V47" s="423"/>
      <c r="W47" s="424"/>
      <c r="Y47" s="121"/>
    </row>
    <row r="48" spans="1:25" x14ac:dyDescent="0.25">
      <c r="A48" s="1" t="s">
        <v>580</v>
      </c>
      <c r="B48" s="99" t="s">
        <v>103</v>
      </c>
      <c r="C48" s="425">
        <v>2</v>
      </c>
      <c r="D48" s="422"/>
      <c r="E48" s="423"/>
      <c r="F48" s="423"/>
      <c r="G48" s="423"/>
      <c r="H48" s="423"/>
      <c r="I48" s="423"/>
      <c r="J48" s="423"/>
      <c r="K48" s="423"/>
      <c r="L48" s="423"/>
      <c r="M48" s="423"/>
      <c r="N48" s="423"/>
      <c r="O48" s="423"/>
      <c r="P48" s="423"/>
      <c r="Q48" s="423"/>
      <c r="R48" s="423"/>
      <c r="S48" s="423"/>
      <c r="T48" s="423"/>
      <c r="U48" s="423"/>
      <c r="V48" s="423"/>
      <c r="W48" s="424"/>
      <c r="Y48" s="121"/>
    </row>
    <row r="49" spans="1:25" x14ac:dyDescent="0.25">
      <c r="A49" s="1" t="s">
        <v>581</v>
      </c>
      <c r="B49" s="99" t="s">
        <v>104</v>
      </c>
      <c r="C49" s="425">
        <v>3</v>
      </c>
      <c r="D49" s="422"/>
      <c r="E49" s="423"/>
      <c r="F49" s="423"/>
      <c r="G49" s="423"/>
      <c r="H49" s="423"/>
      <c r="I49" s="423"/>
      <c r="J49" s="423"/>
      <c r="K49" s="423"/>
      <c r="L49" s="423"/>
      <c r="M49" s="423"/>
      <c r="N49" s="423"/>
      <c r="O49" s="423"/>
      <c r="P49" s="423"/>
      <c r="Q49" s="423"/>
      <c r="R49" s="423"/>
      <c r="S49" s="423"/>
      <c r="T49" s="423"/>
      <c r="U49" s="423"/>
      <c r="V49" s="423"/>
      <c r="W49" s="424"/>
      <c r="Y49" s="121"/>
    </row>
    <row r="50" spans="1:25" x14ac:dyDescent="0.25">
      <c r="A50" s="1" t="s">
        <v>582</v>
      </c>
      <c r="B50" s="99" t="s">
        <v>105</v>
      </c>
      <c r="C50" s="425">
        <v>3</v>
      </c>
      <c r="D50" s="422"/>
      <c r="E50" s="423"/>
      <c r="F50" s="423"/>
      <c r="G50" s="423"/>
      <c r="H50" s="423"/>
      <c r="I50" s="423"/>
      <c r="J50" s="423"/>
      <c r="K50" s="423"/>
      <c r="L50" s="423"/>
      <c r="M50" s="423"/>
      <c r="N50" s="423"/>
      <c r="O50" s="423"/>
      <c r="P50" s="423"/>
      <c r="Q50" s="423"/>
      <c r="R50" s="423"/>
      <c r="S50" s="423"/>
      <c r="T50" s="423"/>
      <c r="U50" s="423"/>
      <c r="V50" s="423"/>
      <c r="W50" s="424"/>
      <c r="Y50" s="121"/>
    </row>
    <row r="51" spans="1:25" x14ac:dyDescent="0.25">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25">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25">
      <c r="A53" s="1" t="s">
        <v>585</v>
      </c>
      <c r="B53" s="128" t="s">
        <v>160</v>
      </c>
      <c r="C53" s="438">
        <f>SUM(C45:C50)</f>
        <v>9</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25">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25">
      <c r="A55" s="1" t="s">
        <v>587</v>
      </c>
      <c r="B55" s="1"/>
      <c r="Y55" s="121"/>
    </row>
    <row r="56" spans="1:25" ht="21" x14ac:dyDescent="0.25">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25">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25">
      <c r="A58" s="1" t="s">
        <v>590</v>
      </c>
      <c r="B58" s="124" t="str">
        <f>$B$8</f>
        <v>Ar rodiklis taikomas VPS priemonei?</v>
      </c>
      <c r="C58" s="131">
        <f>COUNTIFS(D58:W58,"taip")</f>
        <v>3</v>
      </c>
      <c r="D58" s="410" t="str">
        <f>HLOOKUP(D$6,'10'!D$6:D$70,$Y58,FALSE)</f>
        <v>Taip</v>
      </c>
      <c r="E58" s="410" t="str">
        <f>HLOOKUP(E$6,'10'!E$6:E$70,$Y58,FALSE)</f>
        <v>Taip</v>
      </c>
      <c r="F58" s="410" t="str">
        <f>HLOOKUP(F$6,'10'!F$6:F$70,$Y58,FALSE)</f>
        <v>Ne</v>
      </c>
      <c r="G58" s="410" t="str">
        <f>HLOOKUP(G$6,'10'!G$6:G$70,$Y58,FALSE)</f>
        <v>Taip</v>
      </c>
      <c r="H58" s="410" t="str">
        <f>HLOOKUP(H$6,'10'!H$6:H$70,$Y58,FALSE)</f>
        <v>Ne</v>
      </c>
      <c r="I58" s="410" t="str">
        <f>HLOOKUP(I$6,'10'!I$6:I$70,$Y58,FALSE)</f>
        <v>Ne</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25">
      <c r="A59" s="1" t="s">
        <v>591</v>
      </c>
      <c r="B59" s="130" t="str">
        <f>$B$9</f>
        <v>Kiekybinis tikslas iki 2029 m.</v>
      </c>
      <c r="C59" s="412">
        <f>SUM(D59:W59)</f>
        <v>650</v>
      </c>
      <c r="D59" s="439">
        <v>150</v>
      </c>
      <c r="E59" s="435">
        <v>50</v>
      </c>
      <c r="F59" s="435">
        <v>0</v>
      </c>
      <c r="G59" s="435">
        <v>450</v>
      </c>
      <c r="H59" s="435"/>
      <c r="I59" s="435"/>
      <c r="J59" s="435"/>
      <c r="K59" s="435"/>
      <c r="L59" s="435"/>
      <c r="M59" s="435"/>
      <c r="N59" s="435"/>
      <c r="O59" s="435"/>
      <c r="P59" s="435"/>
      <c r="Q59" s="435"/>
      <c r="R59" s="435"/>
      <c r="S59" s="435"/>
      <c r="T59" s="435"/>
      <c r="U59" s="435"/>
      <c r="V59" s="435"/>
      <c r="W59" s="436"/>
      <c r="Y59" s="121"/>
    </row>
    <row r="60" spans="1:25" x14ac:dyDescent="0.25">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25">
      <c r="A61" s="1" t="s">
        <v>593</v>
      </c>
      <c r="B61" s="99" t="s">
        <v>100</v>
      </c>
      <c r="C61" s="425"/>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25">
      <c r="A62" s="1" t="s">
        <v>594</v>
      </c>
      <c r="B62" s="99" t="s">
        <v>101</v>
      </c>
      <c r="C62" s="425"/>
      <c r="D62" s="422"/>
      <c r="E62" s="423"/>
      <c r="F62" s="423"/>
      <c r="G62" s="423"/>
      <c r="H62" s="423"/>
      <c r="I62" s="423"/>
      <c r="J62" s="423"/>
      <c r="K62" s="423"/>
      <c r="L62" s="423"/>
      <c r="M62" s="423"/>
      <c r="N62" s="423"/>
      <c r="O62" s="423"/>
      <c r="P62" s="423"/>
      <c r="Q62" s="423"/>
      <c r="R62" s="423"/>
      <c r="S62" s="423"/>
      <c r="T62" s="423"/>
      <c r="U62" s="423"/>
      <c r="V62" s="423"/>
      <c r="W62" s="424"/>
      <c r="Y62" s="121"/>
    </row>
    <row r="63" spans="1:25" x14ac:dyDescent="0.25">
      <c r="A63" s="1" t="s">
        <v>595</v>
      </c>
      <c r="B63" s="99" t="s">
        <v>102</v>
      </c>
      <c r="C63" s="425">
        <v>30</v>
      </c>
      <c r="D63" s="422"/>
      <c r="E63" s="423"/>
      <c r="F63" s="423"/>
      <c r="G63" s="423"/>
      <c r="H63" s="423"/>
      <c r="I63" s="423"/>
      <c r="J63" s="423"/>
      <c r="K63" s="423"/>
      <c r="L63" s="423"/>
      <c r="M63" s="423"/>
      <c r="N63" s="423"/>
      <c r="O63" s="423"/>
      <c r="P63" s="423"/>
      <c r="Q63" s="423"/>
      <c r="R63" s="423"/>
      <c r="S63" s="423"/>
      <c r="T63" s="423"/>
      <c r="U63" s="423"/>
      <c r="V63" s="423"/>
      <c r="W63" s="424"/>
      <c r="Y63" s="121"/>
    </row>
    <row r="64" spans="1:25" x14ac:dyDescent="0.25">
      <c r="A64" s="1" t="s">
        <v>596</v>
      </c>
      <c r="B64" s="99" t="s">
        <v>103</v>
      </c>
      <c r="C64" s="425">
        <v>95</v>
      </c>
      <c r="D64" s="422"/>
      <c r="E64" s="423"/>
      <c r="F64" s="423"/>
      <c r="G64" s="423"/>
      <c r="H64" s="423"/>
      <c r="I64" s="423"/>
      <c r="J64" s="423"/>
      <c r="K64" s="423"/>
      <c r="L64" s="423"/>
      <c r="M64" s="423"/>
      <c r="N64" s="423"/>
      <c r="O64" s="423"/>
      <c r="P64" s="423"/>
      <c r="Q64" s="423"/>
      <c r="R64" s="423"/>
      <c r="S64" s="423"/>
      <c r="T64" s="423"/>
      <c r="U64" s="423"/>
      <c r="V64" s="423"/>
      <c r="W64" s="424"/>
      <c r="Y64" s="121"/>
    </row>
    <row r="65" spans="1:25" x14ac:dyDescent="0.25">
      <c r="A65" s="1" t="s">
        <v>597</v>
      </c>
      <c r="B65" s="99" t="s">
        <v>104</v>
      </c>
      <c r="C65" s="425">
        <v>450</v>
      </c>
      <c r="D65" s="422"/>
      <c r="E65" s="423"/>
      <c r="F65" s="423"/>
      <c r="G65" s="423"/>
      <c r="H65" s="423"/>
      <c r="I65" s="423"/>
      <c r="J65" s="423"/>
      <c r="K65" s="423"/>
      <c r="L65" s="423"/>
      <c r="M65" s="423"/>
      <c r="N65" s="423"/>
      <c r="O65" s="423"/>
      <c r="P65" s="423"/>
      <c r="Q65" s="423"/>
      <c r="R65" s="423"/>
      <c r="S65" s="423"/>
      <c r="T65" s="423"/>
      <c r="U65" s="423"/>
      <c r="V65" s="423"/>
      <c r="W65" s="424"/>
      <c r="Y65" s="121"/>
    </row>
    <row r="66" spans="1:25" x14ac:dyDescent="0.25">
      <c r="A66" s="1" t="s">
        <v>598</v>
      </c>
      <c r="B66" s="99" t="s">
        <v>105</v>
      </c>
      <c r="C66" s="425">
        <v>75</v>
      </c>
      <c r="D66" s="422"/>
      <c r="E66" s="423"/>
      <c r="F66" s="423"/>
      <c r="G66" s="423"/>
      <c r="H66" s="423"/>
      <c r="I66" s="423"/>
      <c r="J66" s="423"/>
      <c r="K66" s="423"/>
      <c r="L66" s="423"/>
      <c r="M66" s="423"/>
      <c r="N66" s="423"/>
      <c r="O66" s="423"/>
      <c r="P66" s="423"/>
      <c r="Q66" s="423"/>
      <c r="R66" s="423"/>
      <c r="S66" s="423"/>
      <c r="T66" s="423"/>
      <c r="U66" s="423"/>
      <c r="V66" s="423"/>
      <c r="W66" s="424"/>
      <c r="Y66" s="121"/>
    </row>
    <row r="67" spans="1:25" x14ac:dyDescent="0.25">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25">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25">
      <c r="A69" s="1" t="s">
        <v>601</v>
      </c>
      <c r="B69" s="128" t="s">
        <v>160</v>
      </c>
      <c r="C69" s="438">
        <f>SUM(C61:C66)</f>
        <v>650</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25">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25">
      <c r="A71" s="1" t="s">
        <v>603</v>
      </c>
      <c r="B71" s="1"/>
      <c r="Y71" s="121"/>
    </row>
    <row r="72" spans="1:25" ht="21" x14ac:dyDescent="0.25">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25">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25">
      <c r="A74" s="1" t="s">
        <v>606</v>
      </c>
      <c r="B74" s="124" t="str">
        <f>$B$8</f>
        <v>Ar rodiklis taikomas VPS priemonei?</v>
      </c>
      <c r="C74" s="131">
        <f>COUNTIFS(D74:W74,"taip")</f>
        <v>1</v>
      </c>
      <c r="D74" s="410" t="str">
        <f>HLOOKUP(D$6,'10'!D$6:D$70,$Y74,FALSE)</f>
        <v>Ne</v>
      </c>
      <c r="E74" s="410" t="str">
        <f>HLOOKUP(E$6,'10'!E$6:E$70,$Y74,FALSE)</f>
        <v>Ne</v>
      </c>
      <c r="F74" s="410" t="str">
        <f>HLOOKUP(F$6,'10'!F$6:F$70,$Y74,FALSE)</f>
        <v>Taip</v>
      </c>
      <c r="G74" s="410" t="str">
        <f>HLOOKUP(G$6,'10'!G$6:G$70,$Y74,FALSE)</f>
        <v>Ne</v>
      </c>
      <c r="H74" s="410" t="str">
        <f>HLOOKUP(H$6,'10'!H$6:H$70,$Y74,FALSE)</f>
        <v>Ne</v>
      </c>
      <c r="I74" s="410" t="str">
        <f>HLOOKUP(I$6,'10'!I$6:I$70,$Y74,FALSE)</f>
        <v>Ne</v>
      </c>
      <c r="J74" s="410" t="str">
        <f>HLOOKUP(J$6,'10'!J$6:J$70,$Y74,FALSE)</f>
        <v>Ne</v>
      </c>
      <c r="K74" s="410" t="str">
        <f>HLOOKUP(K$6,'10'!K$6:K$70,$Y74,FALSE)</f>
        <v>Ne</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25">
      <c r="A75" s="1" t="s">
        <v>607</v>
      </c>
      <c r="B75" s="130" t="str">
        <f>$B$9</f>
        <v>Kiekybinis tikslas iki 2029 m.</v>
      </c>
      <c r="C75" s="412">
        <f>SUM(D75:W75)</f>
        <v>30</v>
      </c>
      <c r="D75" s="439">
        <v>0</v>
      </c>
      <c r="E75" s="435">
        <v>0</v>
      </c>
      <c r="F75" s="435">
        <v>30</v>
      </c>
      <c r="G75" s="435">
        <v>0</v>
      </c>
      <c r="H75" s="435"/>
      <c r="I75" s="435"/>
      <c r="J75" s="435"/>
      <c r="K75" s="435"/>
      <c r="L75" s="435"/>
      <c r="M75" s="435"/>
      <c r="N75" s="435"/>
      <c r="O75" s="435"/>
      <c r="P75" s="435"/>
      <c r="Q75" s="435"/>
      <c r="R75" s="435"/>
      <c r="S75" s="435"/>
      <c r="T75" s="435"/>
      <c r="U75" s="435"/>
      <c r="V75" s="435"/>
      <c r="W75" s="436"/>
      <c r="Y75" s="121"/>
    </row>
    <row r="76" spans="1:25" x14ac:dyDescent="0.25">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25">
      <c r="A77" s="1" t="s">
        <v>609</v>
      </c>
      <c r="B77" s="99" t="s">
        <v>100</v>
      </c>
      <c r="C77" s="425"/>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25">
      <c r="A78" s="1" t="s">
        <v>610</v>
      </c>
      <c r="B78" s="99" t="s">
        <v>101</v>
      </c>
      <c r="C78" s="425"/>
      <c r="D78" s="422"/>
      <c r="E78" s="423"/>
      <c r="F78" s="423"/>
      <c r="G78" s="423"/>
      <c r="H78" s="423"/>
      <c r="I78" s="423"/>
      <c r="J78" s="423"/>
      <c r="K78" s="423"/>
      <c r="L78" s="423"/>
      <c r="M78" s="423"/>
      <c r="N78" s="423"/>
      <c r="O78" s="423"/>
      <c r="P78" s="423"/>
      <c r="Q78" s="423"/>
      <c r="R78" s="423"/>
      <c r="S78" s="423"/>
      <c r="T78" s="423"/>
      <c r="U78" s="423"/>
      <c r="V78" s="423"/>
      <c r="W78" s="424"/>
      <c r="Y78" s="121"/>
    </row>
    <row r="79" spans="1:25" x14ac:dyDescent="0.25">
      <c r="A79" s="1" t="s">
        <v>611</v>
      </c>
      <c r="B79" s="99" t="s">
        <v>102</v>
      </c>
      <c r="C79" s="425"/>
      <c r="D79" s="422"/>
      <c r="E79" s="423"/>
      <c r="F79" s="423"/>
      <c r="G79" s="423"/>
      <c r="H79" s="423"/>
      <c r="I79" s="423"/>
      <c r="J79" s="423"/>
      <c r="K79" s="423"/>
      <c r="L79" s="423"/>
      <c r="M79" s="423"/>
      <c r="N79" s="423"/>
      <c r="O79" s="423"/>
      <c r="P79" s="423"/>
      <c r="Q79" s="423"/>
      <c r="R79" s="423"/>
      <c r="S79" s="423"/>
      <c r="T79" s="423"/>
      <c r="U79" s="423"/>
      <c r="V79" s="423"/>
      <c r="W79" s="424"/>
      <c r="Y79" s="121"/>
    </row>
    <row r="80" spans="1:25" x14ac:dyDescent="0.25">
      <c r="A80" s="1" t="s">
        <v>612</v>
      </c>
      <c r="B80" s="99" t="s">
        <v>103</v>
      </c>
      <c r="C80" s="425"/>
      <c r="D80" s="422"/>
      <c r="E80" s="423"/>
      <c r="F80" s="423"/>
      <c r="G80" s="423"/>
      <c r="H80" s="423"/>
      <c r="I80" s="423"/>
      <c r="J80" s="423"/>
      <c r="K80" s="423"/>
      <c r="L80" s="423"/>
      <c r="M80" s="423"/>
      <c r="N80" s="423"/>
      <c r="O80" s="423"/>
      <c r="P80" s="423"/>
      <c r="Q80" s="423"/>
      <c r="R80" s="423"/>
      <c r="S80" s="423"/>
      <c r="T80" s="423"/>
      <c r="U80" s="423"/>
      <c r="V80" s="423"/>
      <c r="W80" s="424"/>
      <c r="Y80" s="121"/>
    </row>
    <row r="81" spans="1:25" x14ac:dyDescent="0.25">
      <c r="A81" s="1" t="s">
        <v>613</v>
      </c>
      <c r="B81" s="99" t="s">
        <v>104</v>
      </c>
      <c r="C81" s="425">
        <v>30</v>
      </c>
      <c r="D81" s="422"/>
      <c r="E81" s="423"/>
      <c r="F81" s="423"/>
      <c r="G81" s="423"/>
      <c r="H81" s="423"/>
      <c r="I81" s="423"/>
      <c r="J81" s="423"/>
      <c r="K81" s="423"/>
      <c r="L81" s="423"/>
      <c r="M81" s="423"/>
      <c r="N81" s="423"/>
      <c r="O81" s="423"/>
      <c r="P81" s="423"/>
      <c r="Q81" s="423"/>
      <c r="R81" s="423"/>
      <c r="S81" s="423"/>
      <c r="T81" s="423"/>
      <c r="U81" s="423"/>
      <c r="V81" s="423"/>
      <c r="W81" s="424"/>
      <c r="Y81" s="121"/>
    </row>
    <row r="82" spans="1:25" x14ac:dyDescent="0.25">
      <c r="A82" s="1" t="s">
        <v>614</v>
      </c>
      <c r="B82" s="99" t="s">
        <v>105</v>
      </c>
      <c r="C82" s="425"/>
      <c r="D82" s="422"/>
      <c r="E82" s="423"/>
      <c r="F82" s="423"/>
      <c r="G82" s="423"/>
      <c r="H82" s="423"/>
      <c r="I82" s="423"/>
      <c r="J82" s="423"/>
      <c r="K82" s="423"/>
      <c r="L82" s="423"/>
      <c r="M82" s="423"/>
      <c r="N82" s="423"/>
      <c r="O82" s="423"/>
      <c r="P82" s="423"/>
      <c r="Q82" s="423"/>
      <c r="R82" s="423"/>
      <c r="S82" s="423"/>
      <c r="T82" s="423"/>
      <c r="U82" s="423"/>
      <c r="V82" s="423"/>
      <c r="W82" s="424"/>
      <c r="Y82" s="121"/>
    </row>
    <row r="83" spans="1:25" x14ac:dyDescent="0.25">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25">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25">
      <c r="A85" s="1" t="s">
        <v>782</v>
      </c>
      <c r="B85" s="128" t="s">
        <v>160</v>
      </c>
      <c r="C85" s="438">
        <f>SUM(C77:C82)</f>
        <v>30</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25">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25">
      <c r="A87" s="1" t="s">
        <v>784</v>
      </c>
      <c r="B87" s="1"/>
      <c r="Y87" s="121"/>
    </row>
    <row r="88" spans="1:25" ht="21" x14ac:dyDescent="0.25">
      <c r="A88" s="1" t="s">
        <v>785</v>
      </c>
      <c r="B88" s="440" t="s">
        <v>410</v>
      </c>
      <c r="C88" s="441" t="str">
        <f>'6'!B35</f>
        <v>ŠIRV-P.1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25">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25">
      <c r="A90" s="1" t="s">
        <v>787</v>
      </c>
      <c r="B90" s="448" t="str">
        <f>$B$8</f>
        <v>Ar rodiklis taikomas VPS priemonei?</v>
      </c>
      <c r="C90" s="131">
        <f>COUNTIFS(D90:W90,"taip")</f>
        <v>0</v>
      </c>
      <c r="D90" s="410" t="str">
        <f>HLOOKUP(D$6,'10'!D$6:D$70,$Y90,FALSE)</f>
        <v>Ne</v>
      </c>
      <c r="E90" s="410" t="str">
        <f>HLOOKUP(E$6,'10'!E$6:E$70,$Y90,FALSE)</f>
        <v>Ne</v>
      </c>
      <c r="F90" s="410" t="str">
        <f>HLOOKUP(F$6,'10'!F$6:F$70,$Y90,FALSE)</f>
        <v>Ne</v>
      </c>
      <c r="G90" s="410" t="str">
        <f>HLOOKUP(G$6,'10'!G$6:G$70,$Y90,FALSE)</f>
        <v>Ne</v>
      </c>
      <c r="H90" s="410" t="str">
        <f>HLOOKUP(H$6,'10'!H$6:H$70,$Y90,FALSE)</f>
        <v>Ne</v>
      </c>
      <c r="I90" s="410" t="str">
        <f>HLOOKUP(I$6,'10'!I$6:I$70,$Y90,FALSE)</f>
        <v>Ne</v>
      </c>
      <c r="J90" s="410" t="str">
        <f>HLOOKUP(J$6,'10'!J$6:J$70,$Y90,FALSE)</f>
        <v>Ne</v>
      </c>
      <c r="K90" s="410" t="str">
        <f>HLOOKUP(K$6,'10'!K$6:K$70,$Y90,FALSE)</f>
        <v>Ne</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25">
      <c r="A91" s="1" t="s">
        <v>788</v>
      </c>
      <c r="B91" s="449" t="str">
        <f>$B$9</f>
        <v>Kiekybinis tikslas iki 2029 m.</v>
      </c>
      <c r="C91" s="412">
        <f>SUM(D91:W91)</f>
        <v>0</v>
      </c>
      <c r="D91" s="439"/>
      <c r="E91" s="435"/>
      <c r="F91" s="435"/>
      <c r="G91" s="435"/>
      <c r="H91" s="435"/>
      <c r="I91" s="435"/>
      <c r="J91" s="435"/>
      <c r="K91" s="435"/>
      <c r="L91" s="435"/>
      <c r="M91" s="435"/>
      <c r="N91" s="435"/>
      <c r="O91" s="435"/>
      <c r="P91" s="435"/>
      <c r="Q91" s="435"/>
      <c r="R91" s="435"/>
      <c r="S91" s="435"/>
      <c r="T91" s="435"/>
      <c r="U91" s="435"/>
      <c r="V91" s="435"/>
      <c r="W91" s="436"/>
      <c r="Y91" s="121"/>
    </row>
    <row r="92" spans="1:25" x14ac:dyDescent="0.25">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25">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25">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25">
      <c r="A95" s="1" t="s">
        <v>792</v>
      </c>
      <c r="B95" s="455" t="s">
        <v>102</v>
      </c>
      <c r="C95" s="425"/>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25">
      <c r="A96" s="1" t="s">
        <v>793</v>
      </c>
      <c r="B96" s="455" t="s">
        <v>103</v>
      </c>
      <c r="C96" s="425"/>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25">
      <c r="A97" s="1" t="s">
        <v>794</v>
      </c>
      <c r="B97" s="455" t="s">
        <v>104</v>
      </c>
      <c r="C97" s="425"/>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25">
      <c r="A98" s="1" t="s">
        <v>795</v>
      </c>
      <c r="B98" s="455" t="s">
        <v>105</v>
      </c>
      <c r="C98" s="425"/>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25">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25">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25">
      <c r="A101" s="1" t="s">
        <v>798</v>
      </c>
      <c r="B101" s="450" t="s">
        <v>160</v>
      </c>
      <c r="C101" s="438">
        <f>SUM(C93:C98)</f>
        <v>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25">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25">
      <c r="A103" s="1" t="s">
        <v>800</v>
      </c>
      <c r="B103" s="1"/>
      <c r="Y103" s="121"/>
    </row>
    <row r="104" spans="1:25" ht="21" x14ac:dyDescent="0.25">
      <c r="A104" s="1" t="s">
        <v>801</v>
      </c>
      <c r="B104" s="440" t="s">
        <v>411</v>
      </c>
      <c r="C104" s="441" t="str">
        <f>'6'!B36</f>
        <v>ŠIRV-P.2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25">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25">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25">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25">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25">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25">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25">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25">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25">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25">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25">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25">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25">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25">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25">
      <c r="A119" s="1" t="s">
        <v>816</v>
      </c>
      <c r="B119" s="1"/>
      <c r="Y119" s="121"/>
    </row>
    <row r="120" spans="1:25" ht="21" x14ac:dyDescent="0.25">
      <c r="A120" s="1" t="s">
        <v>817</v>
      </c>
      <c r="B120" s="440" t="s">
        <v>412</v>
      </c>
      <c r="C120" s="441" t="str">
        <f>'6'!B37</f>
        <v>ŠIRV-P.3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25">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25">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25">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25">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25">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25">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25">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25">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25">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25">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25">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25">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25">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25">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25">
      <c r="A135" s="1" t="s">
        <v>832</v>
      </c>
      <c r="B135" s="1"/>
      <c r="Y135" s="121"/>
    </row>
    <row r="136" spans="1:25" ht="21" x14ac:dyDescent="0.25">
      <c r="A136" s="1" t="s">
        <v>833</v>
      </c>
      <c r="B136" s="440" t="s">
        <v>413</v>
      </c>
      <c r="C136" s="441" t="str">
        <f>'6'!B38</f>
        <v>ŠIRV-P.4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25">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25">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25">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25">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25">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25">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25">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25">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25">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25">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25">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25">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25">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25">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25">
      <c r="A151" s="1" t="s">
        <v>848</v>
      </c>
      <c r="B151" s="1"/>
      <c r="Y151" s="121"/>
    </row>
    <row r="152" spans="1:25" ht="21" x14ac:dyDescent="0.25">
      <c r="A152" s="1" t="s">
        <v>849</v>
      </c>
      <c r="B152" s="440" t="s">
        <v>414</v>
      </c>
      <c r="C152" s="441" t="str">
        <f>'6'!B39</f>
        <v>ŠIRV-P.5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25">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25">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25">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25">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25">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25">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25">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25">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25">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25">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25">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25">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25">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25">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25">
      <c r="A167" s="1" t="s">
        <v>864</v>
      </c>
      <c r="B167" s="1"/>
      <c r="Y167" s="121"/>
    </row>
    <row r="168" spans="1:25" ht="21" x14ac:dyDescent="0.25">
      <c r="A168" s="1" t="s">
        <v>865</v>
      </c>
      <c r="B168" s="440" t="s">
        <v>415</v>
      </c>
      <c r="C168" s="441" t="str">
        <f>'6'!B40</f>
        <v>ŠIRV-P.6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25">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25">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25">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25">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25">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25">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25">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25">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25">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25">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25">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25">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25">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25">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25">
      <c r="A183" s="1" t="s">
        <v>880</v>
      </c>
      <c r="B183" s="1"/>
      <c r="Y183" s="121"/>
    </row>
    <row r="184" spans="1:25" ht="21" x14ac:dyDescent="0.25">
      <c r="A184" s="1" t="s">
        <v>881</v>
      </c>
      <c r="B184" s="440" t="s">
        <v>416</v>
      </c>
      <c r="C184" s="441" t="str">
        <f>'6'!B41</f>
        <v>ŠIRV-P.7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25">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25">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25">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25">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25">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25">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25">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25">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25">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25">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25">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25">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25">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25">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25">
      <c r="A199" s="1" t="s">
        <v>896</v>
      </c>
      <c r="B199" s="1"/>
      <c r="Y199" s="121"/>
    </row>
    <row r="200" spans="1:25" ht="21" x14ac:dyDescent="0.25">
      <c r="A200" s="1" t="s">
        <v>897</v>
      </c>
      <c r="B200" s="440" t="s">
        <v>417</v>
      </c>
      <c r="C200" s="441" t="str">
        <f>'6'!B42</f>
        <v>ŠIRV-P.8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25">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25">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25">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25">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25">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25">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25">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25">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25">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25">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25">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25">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25">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25">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25">
      <c r="A215" s="1" t="s">
        <v>912</v>
      </c>
      <c r="B215" s="1"/>
      <c r="Y215" s="121"/>
    </row>
    <row r="216" spans="1:25" ht="21" x14ac:dyDescent="0.25">
      <c r="A216" s="1" t="s">
        <v>913</v>
      </c>
      <c r="B216" s="440" t="s">
        <v>418</v>
      </c>
      <c r="C216" s="441" t="str">
        <f>'6'!B43</f>
        <v>ŠIRV-P.9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25">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25">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25">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25">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25">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25">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25">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25">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25">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25">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25">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25">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25">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25">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25">
      <c r="A231" s="1" t="s">
        <v>928</v>
      </c>
      <c r="B231" s="1"/>
      <c r="Y231" s="121"/>
    </row>
    <row r="232" spans="1:25" ht="21" x14ac:dyDescent="0.25">
      <c r="A232" s="1" t="s">
        <v>929</v>
      </c>
      <c r="B232" s="440" t="s">
        <v>419</v>
      </c>
      <c r="C232" s="441" t="str">
        <f>'6'!B44</f>
        <v>ŠIRV-P.10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25">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25">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25">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25">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25">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25">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25">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25">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25">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25">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25">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25">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25">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25">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25">
      <c r="A249" s="1"/>
      <c r="B249" s="594" t="s">
        <v>1455</v>
      </c>
    </row>
    <row r="250" spans="1:25" ht="90" x14ac:dyDescent="0.25">
      <c r="A250" s="1">
        <v>1</v>
      </c>
      <c r="B250" s="335" t="s">
        <v>1471</v>
      </c>
    </row>
    <row r="251" spans="1:25" ht="75" x14ac:dyDescent="0.25">
      <c r="A251" s="1">
        <v>2</v>
      </c>
      <c r="B251" s="335" t="s">
        <v>1632</v>
      </c>
    </row>
    <row r="252" spans="1:25" ht="45" x14ac:dyDescent="0.25">
      <c r="A252" s="1">
        <v>3</v>
      </c>
      <c r="B252" s="335" t="s">
        <v>1457</v>
      </c>
    </row>
    <row r="253" spans="1:25" ht="45" x14ac:dyDescent="0.25">
      <c r="A253" s="1">
        <v>4</v>
      </c>
      <c r="B253" s="335" t="s">
        <v>1459</v>
      </c>
    </row>
    <row r="254" spans="1:25" ht="90" x14ac:dyDescent="0.25">
      <c r="A254" s="1">
        <v>5</v>
      </c>
      <c r="B254" s="335" t="s">
        <v>1456</v>
      </c>
    </row>
    <row r="255" spans="1:25" ht="75" x14ac:dyDescent="0.25">
      <c r="A255" s="1">
        <v>6</v>
      </c>
      <c r="B255" s="335" t="s">
        <v>1460</v>
      </c>
    </row>
    <row r="256" spans="1:25" ht="195" x14ac:dyDescent="0.25">
      <c r="A256" s="1">
        <v>7</v>
      </c>
      <c r="B256" s="335" t="s">
        <v>1472</v>
      </c>
    </row>
    <row r="257" spans="1:25" ht="165" x14ac:dyDescent="0.25">
      <c r="A257" s="1">
        <v>8</v>
      </c>
      <c r="B257" s="335" t="s">
        <v>1463</v>
      </c>
    </row>
    <row r="258" spans="1:25" ht="75" x14ac:dyDescent="0.25">
      <c r="A258" s="1">
        <v>9</v>
      </c>
      <c r="B258" s="335" t="s">
        <v>1466</v>
      </c>
    </row>
    <row r="259" spans="1:25" x14ac:dyDescent="0.25">
      <c r="A259" s="1">
        <v>10</v>
      </c>
      <c r="B259" s="594" t="s">
        <v>1464</v>
      </c>
    </row>
    <row r="260" spans="1:25" ht="45" x14ac:dyDescent="0.25">
      <c r="A260" s="1">
        <v>11</v>
      </c>
      <c r="B260" s="335" t="s">
        <v>1469</v>
      </c>
    </row>
    <row r="261" spans="1:25" ht="30" x14ac:dyDescent="0.25">
      <c r="A261" s="1">
        <v>12</v>
      </c>
      <c r="B261" s="335" t="s">
        <v>1465</v>
      </c>
    </row>
    <row r="262" spans="1:25" ht="30" x14ac:dyDescent="0.25">
      <c r="A262" s="1">
        <v>13</v>
      </c>
      <c r="B262" s="335" t="s">
        <v>1470</v>
      </c>
    </row>
    <row r="263" spans="1:25" ht="45" x14ac:dyDescent="0.25">
      <c r="A263" s="1">
        <v>14</v>
      </c>
      <c r="B263" s="335" t="s">
        <v>1467</v>
      </c>
    </row>
    <row r="264" spans="1:25" ht="45" x14ac:dyDescent="0.25">
      <c r="A264" s="1">
        <v>15</v>
      </c>
      <c r="B264" s="335" t="s">
        <v>1468</v>
      </c>
    </row>
    <row r="265" spans="1:25" x14ac:dyDescent="0.25">
      <c r="B265" s="15"/>
      <c r="C265" s="219"/>
      <c r="W265" s="13"/>
      <c r="X265" s="18"/>
      <c r="Y265" s="13"/>
    </row>
    <row r="266" spans="1:25" x14ac:dyDescent="0.25">
      <c r="B266" s="15"/>
      <c r="C266" s="219"/>
      <c r="W266" s="13"/>
      <c r="X266" s="18"/>
      <c r="Y266" s="13"/>
    </row>
    <row r="267" spans="1:25" x14ac:dyDescent="0.25">
      <c r="B267" s="15"/>
      <c r="C267" s="219"/>
      <c r="W267" s="13"/>
      <c r="X267" s="18"/>
      <c r="Y267" s="13"/>
    </row>
    <row r="268" spans="1:25" x14ac:dyDescent="0.25">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formula1>0</formula1>
      <formula2>50</formula2>
    </dataValidation>
    <dataValidation type="decimal" allowBlank="1" showInputMessage="1" showErrorMessage="1" prompt="Maksimali reikšmė - 100" sqref="D25:W25">
      <formula1>0</formula1>
      <formula2>100</formula2>
    </dataValidation>
    <dataValidation type="whole" allowBlank="1" showInputMessage="1" showErrorMessage="1" prompt="Maksimali reikšmė - 100 000" sqref="D59:W59 D75:W75 D91:W91 D107:W107 D123:W123 D139:W139 D155:W155 D171:W171 D187:W187 D203:W203 D219:W219 D235:W235">
      <formula1>0</formula1>
      <formula2>100000</formula2>
    </dataValidation>
    <dataValidation type="whole" allowBlank="1" showInputMessage="1" showErrorMessage="1" prompt="Maksimali reikšmė - 50" sqref="D43:W4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formula1>0</formula1>
      <formula2>100000</formula2>
    </dataValidation>
    <dataValidation type="decimal" allowBlank="1" showInputMessage="1" showErrorMessage="1" prompt="Įveskite skaičių be tarpų. Maksimali reikšmė - 1000" sqref="Y29:Y34 C34 C29:C32">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opLeftCell="C61" zoomScaleNormal="100" workbookViewId="0">
      <selection activeCell="E72" sqref="E72"/>
    </sheetView>
  </sheetViews>
  <sheetFormatPr defaultColWidth="9.140625" defaultRowHeight="15" x14ac:dyDescent="0.25"/>
  <cols>
    <col min="1" max="1" width="8.7109375" style="114" customWidth="1"/>
    <col min="2" max="2" width="12.7109375" style="114" customWidth="1"/>
    <col min="3" max="3" width="68.7109375" style="114" customWidth="1"/>
    <col min="4" max="4" width="12.7109375" style="114" customWidth="1"/>
    <col min="5" max="5" width="50.7109375" style="383" customWidth="1"/>
    <col min="6" max="6" width="20.7109375" style="114" customWidth="1"/>
    <col min="7" max="8" width="12.7109375" style="114" customWidth="1"/>
    <col min="9" max="9" width="50.7109375" style="114" customWidth="1"/>
    <col min="10" max="10" width="12.7109375" style="114" customWidth="1"/>
    <col min="11" max="11" width="50.7109375" style="114" customWidth="1"/>
    <col min="12" max="12" width="12.7109375" style="114" customWidth="1"/>
    <col min="13" max="13" width="50.7109375" style="114" customWidth="1"/>
    <col min="14" max="16384" width="9.140625" style="114"/>
  </cols>
  <sheetData>
    <row r="1" spans="1:13" s="113" customFormat="1" ht="18.75" x14ac:dyDescent="0.25">
      <c r="A1" s="116" t="s">
        <v>208</v>
      </c>
      <c r="B1" s="116" t="s">
        <v>672</v>
      </c>
      <c r="C1" s="116"/>
      <c r="D1" s="116"/>
      <c r="E1" s="122"/>
      <c r="F1" s="116"/>
      <c r="G1" s="116"/>
      <c r="H1" s="116"/>
      <c r="I1" s="116"/>
      <c r="J1" s="116"/>
      <c r="K1" s="116"/>
      <c r="L1" s="116"/>
      <c r="M1" s="116"/>
    </row>
    <row r="2" spans="1:13" x14ac:dyDescent="0.25">
      <c r="A2" s="2"/>
      <c r="B2" s="2"/>
      <c r="C2" s="2"/>
      <c r="D2" s="2"/>
      <c r="E2" s="391"/>
      <c r="F2" s="2"/>
      <c r="G2" s="2"/>
      <c r="H2" s="2"/>
      <c r="I2" s="2"/>
      <c r="J2" s="2"/>
      <c r="K2" s="2"/>
      <c r="L2" s="2"/>
      <c r="M2" s="2"/>
    </row>
    <row r="3" spans="1:13" s="13" customFormat="1" x14ac:dyDescent="0.25">
      <c r="A3" s="1"/>
      <c r="B3" s="140" t="s">
        <v>1272</v>
      </c>
      <c r="C3" s="205" t="str">
        <f>'1'!C8</f>
        <v>ŠIRV</v>
      </c>
      <c r="D3" s="1"/>
      <c r="E3" s="41"/>
      <c r="F3" s="1"/>
      <c r="G3" s="1"/>
    </row>
    <row r="4" spans="1:13" s="1" customFormat="1" ht="15.75" thickBot="1" x14ac:dyDescent="0.3">
      <c r="E4" s="41"/>
    </row>
    <row r="5" spans="1:13" x14ac:dyDescent="0.25">
      <c r="A5" s="2"/>
      <c r="B5" s="396">
        <v>1</v>
      </c>
      <c r="C5" s="397">
        <v>2</v>
      </c>
      <c r="D5" s="397">
        <v>3</v>
      </c>
      <c r="E5" s="696">
        <v>4</v>
      </c>
      <c r="F5" s="392">
        <v>5</v>
      </c>
      <c r="G5" s="334">
        <v>6</v>
      </c>
    </row>
    <row r="6" spans="1:13" ht="45" x14ac:dyDescent="0.25">
      <c r="A6" s="2"/>
      <c r="B6" s="697" t="s">
        <v>54</v>
      </c>
      <c r="C6" s="117" t="s">
        <v>53</v>
      </c>
      <c r="D6" s="695" t="s">
        <v>456</v>
      </c>
      <c r="E6" s="698" t="s">
        <v>1365</v>
      </c>
      <c r="F6" s="392" t="s">
        <v>1104</v>
      </c>
      <c r="G6" s="334" t="s">
        <v>1450</v>
      </c>
    </row>
    <row r="7" spans="1:13" ht="30" x14ac:dyDescent="0.25">
      <c r="A7" s="2" t="s">
        <v>615</v>
      </c>
      <c r="B7" s="398" t="s">
        <v>139</v>
      </c>
      <c r="C7" s="186" t="str">
        <f>'6'!C8</f>
        <v>Žemės ūkio sektoriaus skaitmeninimas. Ūkių, pagal BŽŪP gaunančių paramą skaitmeninėms ūkininkavimo technologijoms plėtoti, skaičius</v>
      </c>
      <c r="D7" s="384"/>
      <c r="E7" s="399"/>
      <c r="F7" s="393"/>
      <c r="G7" s="388"/>
    </row>
    <row r="8" spans="1:13" x14ac:dyDescent="0.25">
      <c r="A8" s="2" t="s">
        <v>616</v>
      </c>
      <c r="B8" s="699" t="s">
        <v>0</v>
      </c>
      <c r="C8" s="385" t="str">
        <f>VLOOKUP(B8,'7'!$B$7:$C$26,2,FALSE)</f>
        <v>Verslo pradžia ir plėtra</v>
      </c>
      <c r="D8" s="385">
        <f>HLOOKUP(B8,'11'!$D$6:$W$75,4,FALSE)</f>
        <v>0</v>
      </c>
      <c r="E8" s="700"/>
      <c r="F8" s="394" t="str">
        <f>IF(AND(D8&gt;0,ISBLANK(E8)),"Trūksta pagrindimo","Gerai")</f>
        <v>Gerai</v>
      </c>
      <c r="G8" s="389">
        <f>LEN(E8)</f>
        <v>0</v>
      </c>
    </row>
    <row r="9" spans="1:13" x14ac:dyDescent="0.25">
      <c r="A9" s="2" t="s">
        <v>617</v>
      </c>
      <c r="B9" s="699" t="s">
        <v>1</v>
      </c>
      <c r="C9" s="385" t="str">
        <f>VLOOKUP(B9,'7'!$B$7:$C$26,2,FALSE)</f>
        <v>Kaimo bendruomenių ir NVO iniciatyvų įgyvendinimas</v>
      </c>
      <c r="D9" s="385">
        <f>HLOOKUP(B9,'11'!$D$6:$W$75,4,FALSE)</f>
        <v>0</v>
      </c>
      <c r="E9" s="700"/>
      <c r="F9" s="394" t="str">
        <f t="shared" ref="F9:F27" si="0">IF(AND(D9&gt;0,ISBLANK(E9)),"Trūksta pagrindimo","Gerai")</f>
        <v>Gerai</v>
      </c>
      <c r="G9" s="389">
        <f t="shared" ref="G9:G72" si="1">LEN(E9)</f>
        <v>0</v>
      </c>
    </row>
    <row r="10" spans="1:13" x14ac:dyDescent="0.25">
      <c r="A10" s="2" t="s">
        <v>618</v>
      </c>
      <c r="B10" s="699" t="s">
        <v>2</v>
      </c>
      <c r="C10" s="385" t="str">
        <f>VLOOKUP(B10,'7'!$B$7:$C$26,2,FALSE)</f>
        <v>Socialinio verslo kūrimas ir plėtra</v>
      </c>
      <c r="D10" s="385">
        <f>HLOOKUP(B10,'11'!$D$6:$W$75,4,FALSE)</f>
        <v>0</v>
      </c>
      <c r="E10" s="700"/>
      <c r="F10" s="394" t="str">
        <f t="shared" si="0"/>
        <v>Gerai</v>
      </c>
      <c r="G10" s="389">
        <f t="shared" si="1"/>
        <v>0</v>
      </c>
    </row>
    <row r="11" spans="1:13" x14ac:dyDescent="0.25">
      <c r="A11" s="2" t="s">
        <v>619</v>
      </c>
      <c r="B11" s="699" t="s">
        <v>3</v>
      </c>
      <c r="C11" s="385" t="str">
        <f>VLOOKUP(B11,'7'!$B$7:$C$26,2,FALSE)</f>
        <v>Infrastruktūros gerinimas, kuriant patrauklią aplinką paslaugoms teikti</v>
      </c>
      <c r="D11" s="385">
        <f>HLOOKUP(B11,'11'!$D$6:$W$75,4,FALSE)</f>
        <v>0</v>
      </c>
      <c r="E11" s="700"/>
      <c r="F11" s="394" t="str">
        <f t="shared" si="0"/>
        <v>Gerai</v>
      </c>
      <c r="G11" s="389">
        <f t="shared" si="1"/>
        <v>0</v>
      </c>
    </row>
    <row r="12" spans="1:13" x14ac:dyDescent="0.25">
      <c r="A12" s="2" t="s">
        <v>620</v>
      </c>
      <c r="B12" s="699" t="s">
        <v>4</v>
      </c>
      <c r="C12" s="385" t="str">
        <f>VLOOKUP(B12,'7'!$B$7:$C$26,2,FALSE)</f>
        <v>VVG teritorinis bendradarbiavimas</v>
      </c>
      <c r="D12" s="385">
        <f>HLOOKUP(B12,'11'!$D$6:$W$75,4,FALSE)</f>
        <v>0</v>
      </c>
      <c r="E12" s="700"/>
      <c r="F12" s="394" t="str">
        <f t="shared" si="0"/>
        <v>Gerai</v>
      </c>
      <c r="G12" s="389">
        <f t="shared" si="1"/>
        <v>0</v>
      </c>
    </row>
    <row r="13" spans="1:13" x14ac:dyDescent="0.25">
      <c r="A13" s="2" t="s">
        <v>621</v>
      </c>
      <c r="B13" s="699" t="s">
        <v>5</v>
      </c>
      <c r="C13" s="385">
        <f>VLOOKUP(B13,'7'!$B$7:$C$26,2,FALSE)</f>
        <v>0</v>
      </c>
      <c r="D13" s="385">
        <f>HLOOKUP(B13,'11'!$D$6:$W$75,4,FALSE)</f>
        <v>0</v>
      </c>
      <c r="E13" s="700"/>
      <c r="F13" s="394" t="str">
        <f t="shared" si="0"/>
        <v>Gerai</v>
      </c>
      <c r="G13" s="389">
        <f t="shared" si="1"/>
        <v>0</v>
      </c>
    </row>
    <row r="14" spans="1:13" x14ac:dyDescent="0.25">
      <c r="A14" s="2" t="s">
        <v>622</v>
      </c>
      <c r="B14" s="699" t="s">
        <v>6</v>
      </c>
      <c r="C14" s="385">
        <f>VLOOKUP(B14,'7'!$B$7:$C$26,2,FALSE)</f>
        <v>0</v>
      </c>
      <c r="D14" s="385">
        <f>HLOOKUP(B14,'11'!$D$6:$W$75,4,FALSE)</f>
        <v>0</v>
      </c>
      <c r="E14" s="700"/>
      <c r="F14" s="394" t="str">
        <f t="shared" si="0"/>
        <v>Gerai</v>
      </c>
      <c r="G14" s="389">
        <f t="shared" si="1"/>
        <v>0</v>
      </c>
    </row>
    <row r="15" spans="1:13" x14ac:dyDescent="0.25">
      <c r="A15" s="2" t="s">
        <v>623</v>
      </c>
      <c r="B15" s="699" t="s">
        <v>7</v>
      </c>
      <c r="C15" s="385">
        <f>VLOOKUP(B15,'7'!$B$7:$C$26,2,FALSE)</f>
        <v>0</v>
      </c>
      <c r="D15" s="385">
        <f>HLOOKUP(B15,'11'!$D$6:$W$75,4,FALSE)</f>
        <v>0</v>
      </c>
      <c r="E15" s="700"/>
      <c r="F15" s="394" t="str">
        <f t="shared" si="0"/>
        <v>Gerai</v>
      </c>
      <c r="G15" s="389">
        <f t="shared" si="1"/>
        <v>0</v>
      </c>
    </row>
    <row r="16" spans="1:13" x14ac:dyDescent="0.25">
      <c r="A16" s="2" t="s">
        <v>624</v>
      </c>
      <c r="B16" s="699" t="s">
        <v>8</v>
      </c>
      <c r="C16" s="385">
        <f>VLOOKUP(B16,'7'!$B$7:$C$26,2,FALSE)</f>
        <v>0</v>
      </c>
      <c r="D16" s="385">
        <f>HLOOKUP(B16,'11'!$D$6:$W$75,4,FALSE)</f>
        <v>0</v>
      </c>
      <c r="E16" s="700"/>
      <c r="F16" s="394" t="str">
        <f t="shared" si="0"/>
        <v>Gerai</v>
      </c>
      <c r="G16" s="389">
        <f t="shared" si="1"/>
        <v>0</v>
      </c>
    </row>
    <row r="17" spans="1:7" x14ac:dyDescent="0.25">
      <c r="A17" s="2" t="s">
        <v>625</v>
      </c>
      <c r="B17" s="699" t="s">
        <v>9</v>
      </c>
      <c r="C17" s="385">
        <f>VLOOKUP(B17,'7'!$B$7:$C$26,2,FALSE)</f>
        <v>0</v>
      </c>
      <c r="D17" s="385">
        <f>HLOOKUP(B17,'11'!$D$6:$W$75,4,FALSE)</f>
        <v>0</v>
      </c>
      <c r="E17" s="700"/>
      <c r="F17" s="394" t="str">
        <f t="shared" si="0"/>
        <v>Gerai</v>
      </c>
      <c r="G17" s="389">
        <f t="shared" si="1"/>
        <v>0</v>
      </c>
    </row>
    <row r="18" spans="1:7" x14ac:dyDescent="0.25">
      <c r="A18" s="2" t="s">
        <v>626</v>
      </c>
      <c r="B18" s="699" t="s">
        <v>43</v>
      </c>
      <c r="C18" s="385">
        <f>VLOOKUP(B18,'7'!$B$7:$C$26,2,FALSE)</f>
        <v>0</v>
      </c>
      <c r="D18" s="385">
        <f>HLOOKUP(B18,'11'!$D$6:$W$75,4,FALSE)</f>
        <v>0</v>
      </c>
      <c r="E18" s="700"/>
      <c r="F18" s="394" t="str">
        <f t="shared" si="0"/>
        <v>Gerai</v>
      </c>
      <c r="G18" s="389">
        <f t="shared" si="1"/>
        <v>0</v>
      </c>
    </row>
    <row r="19" spans="1:7" x14ac:dyDescent="0.25">
      <c r="A19" s="2" t="s">
        <v>627</v>
      </c>
      <c r="B19" s="699" t="s">
        <v>44</v>
      </c>
      <c r="C19" s="385">
        <f>VLOOKUP(B19,'7'!$B$7:$C$26,2,FALSE)</f>
        <v>0</v>
      </c>
      <c r="D19" s="385">
        <f>HLOOKUP(B19,'11'!$D$6:$W$75,4,FALSE)</f>
        <v>0</v>
      </c>
      <c r="E19" s="700"/>
      <c r="F19" s="394" t="str">
        <f t="shared" si="0"/>
        <v>Gerai</v>
      </c>
      <c r="G19" s="389">
        <f t="shared" si="1"/>
        <v>0</v>
      </c>
    </row>
    <row r="20" spans="1:7" x14ac:dyDescent="0.25">
      <c r="A20" s="2" t="s">
        <v>628</v>
      </c>
      <c r="B20" s="699" t="s">
        <v>45</v>
      </c>
      <c r="C20" s="385">
        <f>VLOOKUP(B20,'7'!$B$7:$C$26,2,FALSE)</f>
        <v>0</v>
      </c>
      <c r="D20" s="385">
        <f>HLOOKUP(B20,'11'!$D$6:$W$75,4,FALSE)</f>
        <v>0</v>
      </c>
      <c r="E20" s="700"/>
      <c r="F20" s="394" t="str">
        <f t="shared" si="0"/>
        <v>Gerai</v>
      </c>
      <c r="G20" s="389">
        <f t="shared" si="1"/>
        <v>0</v>
      </c>
    </row>
    <row r="21" spans="1:7" x14ac:dyDescent="0.25">
      <c r="A21" s="2" t="s">
        <v>629</v>
      </c>
      <c r="B21" s="699" t="s">
        <v>46</v>
      </c>
      <c r="C21" s="385">
        <f>VLOOKUP(B21,'7'!$B$7:$C$26,2,FALSE)</f>
        <v>0</v>
      </c>
      <c r="D21" s="385">
        <f>HLOOKUP(B21,'11'!$D$6:$W$75,4,FALSE)</f>
        <v>0</v>
      </c>
      <c r="E21" s="700"/>
      <c r="F21" s="394" t="str">
        <f t="shared" si="0"/>
        <v>Gerai</v>
      </c>
      <c r="G21" s="389">
        <f t="shared" si="1"/>
        <v>0</v>
      </c>
    </row>
    <row r="22" spans="1:7" x14ac:dyDescent="0.25">
      <c r="A22" s="2" t="s">
        <v>630</v>
      </c>
      <c r="B22" s="699" t="s">
        <v>47</v>
      </c>
      <c r="C22" s="385">
        <f>VLOOKUP(B22,'7'!$B$7:$C$26,2,FALSE)</f>
        <v>0</v>
      </c>
      <c r="D22" s="385">
        <f>HLOOKUP(B22,'11'!$D$6:$W$75,4,FALSE)</f>
        <v>0</v>
      </c>
      <c r="E22" s="700"/>
      <c r="F22" s="394" t="str">
        <f t="shared" si="0"/>
        <v>Gerai</v>
      </c>
      <c r="G22" s="389">
        <f t="shared" si="1"/>
        <v>0</v>
      </c>
    </row>
    <row r="23" spans="1:7" x14ac:dyDescent="0.25">
      <c r="A23" s="2" t="s">
        <v>631</v>
      </c>
      <c r="B23" s="699" t="s">
        <v>48</v>
      </c>
      <c r="C23" s="385">
        <f>VLOOKUP(B23,'7'!$B$7:$C$26,2,FALSE)</f>
        <v>0</v>
      </c>
      <c r="D23" s="385">
        <f>HLOOKUP(B23,'11'!$D$6:$W$75,4,FALSE)</f>
        <v>0</v>
      </c>
      <c r="E23" s="700"/>
      <c r="F23" s="394" t="str">
        <f t="shared" si="0"/>
        <v>Gerai</v>
      </c>
      <c r="G23" s="389">
        <f t="shared" si="1"/>
        <v>0</v>
      </c>
    </row>
    <row r="24" spans="1:7" x14ac:dyDescent="0.25">
      <c r="A24" s="2" t="s">
        <v>632</v>
      </c>
      <c r="B24" s="699" t="s">
        <v>49</v>
      </c>
      <c r="C24" s="385">
        <f>VLOOKUP(B24,'7'!$B$7:$C$26,2,FALSE)</f>
        <v>0</v>
      </c>
      <c r="D24" s="385">
        <f>HLOOKUP(B24,'11'!$D$6:$W$75,4,FALSE)</f>
        <v>0</v>
      </c>
      <c r="E24" s="700"/>
      <c r="F24" s="394" t="str">
        <f t="shared" si="0"/>
        <v>Gerai</v>
      </c>
      <c r="G24" s="389">
        <f t="shared" si="1"/>
        <v>0</v>
      </c>
    </row>
    <row r="25" spans="1:7" x14ac:dyDescent="0.25">
      <c r="A25" s="2" t="s">
        <v>633</v>
      </c>
      <c r="B25" s="699" t="s">
        <v>50</v>
      </c>
      <c r="C25" s="385">
        <f>VLOOKUP(B25,'7'!$B$7:$C$26,2,FALSE)</f>
        <v>0</v>
      </c>
      <c r="D25" s="385">
        <f>HLOOKUP(B25,'11'!$D$6:$W$75,4,FALSE)</f>
        <v>0</v>
      </c>
      <c r="E25" s="700"/>
      <c r="F25" s="394" t="str">
        <f t="shared" si="0"/>
        <v>Gerai</v>
      </c>
      <c r="G25" s="389">
        <f t="shared" si="1"/>
        <v>0</v>
      </c>
    </row>
    <row r="26" spans="1:7" x14ac:dyDescent="0.25">
      <c r="A26" s="2" t="s">
        <v>634</v>
      </c>
      <c r="B26" s="699" t="s">
        <v>51</v>
      </c>
      <c r="C26" s="385">
        <f>VLOOKUP(B26,'7'!$B$7:$C$26,2,FALSE)</f>
        <v>0</v>
      </c>
      <c r="D26" s="385">
        <f>HLOOKUP(B26,'11'!$D$6:$W$75,4,FALSE)</f>
        <v>0</v>
      </c>
      <c r="E26" s="700"/>
      <c r="F26" s="394" t="str">
        <f t="shared" si="0"/>
        <v>Gerai</v>
      </c>
      <c r="G26" s="389">
        <f t="shared" si="1"/>
        <v>0</v>
      </c>
    </row>
    <row r="27" spans="1:7" x14ac:dyDescent="0.25">
      <c r="A27" s="2" t="s">
        <v>1363</v>
      </c>
      <c r="B27" s="699" t="s">
        <v>52</v>
      </c>
      <c r="C27" s="385">
        <f>VLOOKUP(B27,'7'!$B$7:$C$26,2,FALSE)</f>
        <v>0</v>
      </c>
      <c r="D27" s="385">
        <f>HLOOKUP(B27,'11'!$D$6:$W$75,4,FALSE)</f>
        <v>0</v>
      </c>
      <c r="E27" s="700"/>
      <c r="F27" s="394" t="str">
        <f t="shared" si="0"/>
        <v>Gerai</v>
      </c>
      <c r="G27" s="389">
        <f t="shared" si="1"/>
        <v>0</v>
      </c>
    </row>
    <row r="28" spans="1:7" ht="30" x14ac:dyDescent="0.25">
      <c r="A28" s="2" t="s">
        <v>1364</v>
      </c>
      <c r="B28" s="398" t="s">
        <v>140</v>
      </c>
      <c r="C28" s="186" t="str">
        <f>'6'!C9</f>
        <v>Ekonomikos augimas ir darbo vietų kūrimas kaimo vietovėse. BŽŪP projektais remiamas naujų darbo vietų kūrimas</v>
      </c>
      <c r="D28" s="384"/>
      <c r="E28" s="399"/>
      <c r="F28" s="393"/>
      <c r="G28" s="388"/>
    </row>
    <row r="29" spans="1:7" ht="90" x14ac:dyDescent="0.25">
      <c r="A29" s="2" t="s">
        <v>1366</v>
      </c>
      <c r="B29" s="699" t="s">
        <v>0</v>
      </c>
      <c r="C29" s="385" t="str">
        <f>VLOOKUP(B29,'7'!$B$7:$C$26,2,FALSE)</f>
        <v>Verslo pradžia ir plėtra</v>
      </c>
      <c r="D29" s="385">
        <f>HLOOKUP(B29,'11'!$D$6:$W$75,20,FALSE)</f>
        <v>2.5</v>
      </c>
      <c r="E29" s="700" t="s">
        <v>1824</v>
      </c>
      <c r="F29" s="394" t="str">
        <f>IF(AND(D29&gt;0,ISBLANK(E29)),"Trūksta pagrindimo","Gerai")</f>
        <v>Gerai</v>
      </c>
      <c r="G29" s="389">
        <f t="shared" si="1"/>
        <v>290</v>
      </c>
    </row>
    <row r="30" spans="1:7" x14ac:dyDescent="0.25">
      <c r="A30" s="2" t="s">
        <v>1367</v>
      </c>
      <c r="B30" s="699" t="s">
        <v>1</v>
      </c>
      <c r="C30" s="385" t="str">
        <f>VLOOKUP(B30,'7'!$B$7:$C$26,2,FALSE)</f>
        <v>Kaimo bendruomenių ir NVO iniciatyvų įgyvendinimas</v>
      </c>
      <c r="D30" s="385">
        <f>HLOOKUP(B30,'11'!$D$6:$W$75,20,FALSE)</f>
        <v>0</v>
      </c>
      <c r="E30" s="700"/>
      <c r="F30" s="394" t="str">
        <f t="shared" ref="F30:F48" si="2">IF(AND(D30&gt;0,ISBLANK(E30)),"Trūksta pagrindimo","Gerai")</f>
        <v>Gerai</v>
      </c>
      <c r="G30" s="389">
        <f t="shared" si="1"/>
        <v>0</v>
      </c>
    </row>
    <row r="31" spans="1:7" ht="60" x14ac:dyDescent="0.25">
      <c r="A31" s="2" t="s">
        <v>1368</v>
      </c>
      <c r="B31" s="699" t="s">
        <v>2</v>
      </c>
      <c r="C31" s="385" t="str">
        <f>VLOOKUP(B31,'7'!$B$7:$C$26,2,FALSE)</f>
        <v>Socialinio verslo kūrimas ir plėtra</v>
      </c>
      <c r="D31" s="385">
        <f>HLOOKUP(B31,'11'!$D$6:$W$75,20,FALSE)</f>
        <v>1</v>
      </c>
      <c r="E31" s="700" t="s">
        <v>1825</v>
      </c>
      <c r="F31" s="394" t="str">
        <f t="shared" si="2"/>
        <v>Gerai</v>
      </c>
      <c r="G31" s="389">
        <f t="shared" si="1"/>
        <v>209</v>
      </c>
    </row>
    <row r="32" spans="1:7" ht="90" x14ac:dyDescent="0.25">
      <c r="A32" s="2" t="s">
        <v>1369</v>
      </c>
      <c r="B32" s="699" t="s">
        <v>3</v>
      </c>
      <c r="C32" s="385" t="str">
        <f>VLOOKUP(B32,'7'!$B$7:$C$26,2,FALSE)</f>
        <v>Infrastruktūros gerinimas, kuriant patrauklią aplinką paslaugoms teikti</v>
      </c>
      <c r="D32" s="385">
        <f>HLOOKUP(B32,'11'!$D$6:$W$75,20,FALSE)</f>
        <v>0.25</v>
      </c>
      <c r="E32" s="700" t="s">
        <v>1823</v>
      </c>
      <c r="F32" s="394" t="str">
        <f t="shared" si="2"/>
        <v>Gerai</v>
      </c>
      <c r="G32" s="389">
        <f t="shared" si="1"/>
        <v>283</v>
      </c>
    </row>
    <row r="33" spans="1:7" x14ac:dyDescent="0.25">
      <c r="A33" s="2" t="s">
        <v>1370</v>
      </c>
      <c r="B33" s="699" t="s">
        <v>4</v>
      </c>
      <c r="C33" s="385" t="str">
        <f>VLOOKUP(B33,'7'!$B$7:$C$26,2,FALSE)</f>
        <v>VVG teritorinis bendradarbiavimas</v>
      </c>
      <c r="D33" s="385">
        <f>HLOOKUP(B33,'11'!$D$6:$W$75,20,FALSE)</f>
        <v>0</v>
      </c>
      <c r="E33" s="700"/>
      <c r="F33" s="394" t="str">
        <f t="shared" si="2"/>
        <v>Gerai</v>
      </c>
      <c r="G33" s="389">
        <f t="shared" si="1"/>
        <v>0</v>
      </c>
    </row>
    <row r="34" spans="1:7" x14ac:dyDescent="0.25">
      <c r="A34" s="2" t="s">
        <v>1371</v>
      </c>
      <c r="B34" s="699" t="s">
        <v>5</v>
      </c>
      <c r="C34" s="385">
        <f>VLOOKUP(B34,'7'!$B$7:$C$26,2,FALSE)</f>
        <v>0</v>
      </c>
      <c r="D34" s="385">
        <f>HLOOKUP(B34,'11'!$D$6:$W$75,20,FALSE)</f>
        <v>0</v>
      </c>
      <c r="E34" s="700"/>
      <c r="F34" s="394" t="str">
        <f t="shared" si="2"/>
        <v>Gerai</v>
      </c>
      <c r="G34" s="389">
        <f t="shared" si="1"/>
        <v>0</v>
      </c>
    </row>
    <row r="35" spans="1:7" x14ac:dyDescent="0.25">
      <c r="A35" s="2" t="s">
        <v>1372</v>
      </c>
      <c r="B35" s="699" t="s">
        <v>6</v>
      </c>
      <c r="C35" s="385">
        <f>VLOOKUP(B35,'7'!$B$7:$C$26,2,FALSE)</f>
        <v>0</v>
      </c>
      <c r="D35" s="385">
        <f>HLOOKUP(B35,'11'!$D$6:$W$75,20,FALSE)</f>
        <v>0</v>
      </c>
      <c r="E35" s="700"/>
      <c r="F35" s="394" t="str">
        <f t="shared" si="2"/>
        <v>Gerai</v>
      </c>
      <c r="G35" s="389">
        <f t="shared" si="1"/>
        <v>0</v>
      </c>
    </row>
    <row r="36" spans="1:7" x14ac:dyDescent="0.25">
      <c r="A36" s="2" t="s">
        <v>1373</v>
      </c>
      <c r="B36" s="699" t="s">
        <v>7</v>
      </c>
      <c r="C36" s="385">
        <f>VLOOKUP(B36,'7'!$B$7:$C$26,2,FALSE)</f>
        <v>0</v>
      </c>
      <c r="D36" s="385">
        <f>HLOOKUP(B36,'11'!$D$6:$W$75,20,FALSE)</f>
        <v>0</v>
      </c>
      <c r="E36" s="700"/>
      <c r="F36" s="394" t="str">
        <f t="shared" si="2"/>
        <v>Gerai</v>
      </c>
      <c r="G36" s="389">
        <f t="shared" si="1"/>
        <v>0</v>
      </c>
    </row>
    <row r="37" spans="1:7" x14ac:dyDescent="0.25">
      <c r="A37" s="2" t="s">
        <v>1374</v>
      </c>
      <c r="B37" s="699" t="s">
        <v>8</v>
      </c>
      <c r="C37" s="385">
        <f>VLOOKUP(B37,'7'!$B$7:$C$26,2,FALSE)</f>
        <v>0</v>
      </c>
      <c r="D37" s="385">
        <f>HLOOKUP(B37,'11'!$D$6:$W$75,20,FALSE)</f>
        <v>0</v>
      </c>
      <c r="E37" s="700"/>
      <c r="F37" s="394" t="str">
        <f t="shared" si="2"/>
        <v>Gerai</v>
      </c>
      <c r="G37" s="389">
        <f t="shared" si="1"/>
        <v>0</v>
      </c>
    </row>
    <row r="38" spans="1:7" x14ac:dyDescent="0.25">
      <c r="A38" s="2" t="s">
        <v>1375</v>
      </c>
      <c r="B38" s="699" t="s">
        <v>9</v>
      </c>
      <c r="C38" s="385">
        <f>VLOOKUP(B38,'7'!$B$7:$C$26,2,FALSE)</f>
        <v>0</v>
      </c>
      <c r="D38" s="385">
        <f>HLOOKUP(B38,'11'!$D$6:$W$75,20,FALSE)</f>
        <v>0</v>
      </c>
      <c r="E38" s="700"/>
      <c r="F38" s="394" t="str">
        <f t="shared" si="2"/>
        <v>Gerai</v>
      </c>
      <c r="G38" s="389">
        <f t="shared" si="1"/>
        <v>0</v>
      </c>
    </row>
    <row r="39" spans="1:7" x14ac:dyDescent="0.25">
      <c r="A39" s="2" t="s">
        <v>1376</v>
      </c>
      <c r="B39" s="699" t="s">
        <v>43</v>
      </c>
      <c r="C39" s="385">
        <f>VLOOKUP(B39,'7'!$B$7:$C$26,2,FALSE)</f>
        <v>0</v>
      </c>
      <c r="D39" s="385">
        <f>HLOOKUP(B39,'11'!$D$6:$W$75,20,FALSE)</f>
        <v>0</v>
      </c>
      <c r="E39" s="700"/>
      <c r="F39" s="394" t="str">
        <f t="shared" si="2"/>
        <v>Gerai</v>
      </c>
      <c r="G39" s="389">
        <f t="shared" si="1"/>
        <v>0</v>
      </c>
    </row>
    <row r="40" spans="1:7" x14ac:dyDescent="0.25">
      <c r="A40" s="2" t="s">
        <v>1377</v>
      </c>
      <c r="B40" s="699" t="s">
        <v>44</v>
      </c>
      <c r="C40" s="385">
        <f>VLOOKUP(B40,'7'!$B$7:$C$26,2,FALSE)</f>
        <v>0</v>
      </c>
      <c r="D40" s="385">
        <f>HLOOKUP(B40,'11'!$D$6:$W$75,20,FALSE)</f>
        <v>0</v>
      </c>
      <c r="E40" s="700"/>
      <c r="F40" s="394" t="str">
        <f t="shared" si="2"/>
        <v>Gerai</v>
      </c>
      <c r="G40" s="389">
        <f t="shared" si="1"/>
        <v>0</v>
      </c>
    </row>
    <row r="41" spans="1:7" x14ac:dyDescent="0.25">
      <c r="A41" s="2" t="s">
        <v>1378</v>
      </c>
      <c r="B41" s="699" t="s">
        <v>45</v>
      </c>
      <c r="C41" s="385">
        <f>VLOOKUP(B41,'7'!$B$7:$C$26,2,FALSE)</f>
        <v>0</v>
      </c>
      <c r="D41" s="385">
        <f>HLOOKUP(B41,'11'!$D$6:$W$75,20,FALSE)</f>
        <v>0</v>
      </c>
      <c r="E41" s="700"/>
      <c r="F41" s="394" t="str">
        <f t="shared" si="2"/>
        <v>Gerai</v>
      </c>
      <c r="G41" s="389">
        <f t="shared" si="1"/>
        <v>0</v>
      </c>
    </row>
    <row r="42" spans="1:7" x14ac:dyDescent="0.25">
      <c r="A42" s="2" t="s">
        <v>1379</v>
      </c>
      <c r="B42" s="699" t="s">
        <v>46</v>
      </c>
      <c r="C42" s="385">
        <f>VLOOKUP(B42,'7'!$B$7:$C$26,2,FALSE)</f>
        <v>0</v>
      </c>
      <c r="D42" s="385">
        <f>HLOOKUP(B42,'11'!$D$6:$W$75,20,FALSE)</f>
        <v>0</v>
      </c>
      <c r="E42" s="700"/>
      <c r="F42" s="394" t="str">
        <f t="shared" si="2"/>
        <v>Gerai</v>
      </c>
      <c r="G42" s="389">
        <f t="shared" si="1"/>
        <v>0</v>
      </c>
    </row>
    <row r="43" spans="1:7" x14ac:dyDescent="0.25">
      <c r="A43" s="2" t="s">
        <v>1380</v>
      </c>
      <c r="B43" s="699" t="s">
        <v>47</v>
      </c>
      <c r="C43" s="385">
        <f>VLOOKUP(B43,'7'!$B$7:$C$26,2,FALSE)</f>
        <v>0</v>
      </c>
      <c r="D43" s="385">
        <f>HLOOKUP(B43,'11'!$D$6:$W$75,20,FALSE)</f>
        <v>0</v>
      </c>
      <c r="E43" s="700"/>
      <c r="F43" s="394" t="str">
        <f t="shared" si="2"/>
        <v>Gerai</v>
      </c>
      <c r="G43" s="389">
        <f t="shared" si="1"/>
        <v>0</v>
      </c>
    </row>
    <row r="44" spans="1:7" x14ac:dyDescent="0.25">
      <c r="A44" s="2" t="s">
        <v>1381</v>
      </c>
      <c r="B44" s="699" t="s">
        <v>48</v>
      </c>
      <c r="C44" s="385">
        <f>VLOOKUP(B44,'7'!$B$7:$C$26,2,FALSE)</f>
        <v>0</v>
      </c>
      <c r="D44" s="385">
        <f>HLOOKUP(B44,'11'!$D$6:$W$75,20,FALSE)</f>
        <v>0</v>
      </c>
      <c r="E44" s="700"/>
      <c r="F44" s="394" t="str">
        <f t="shared" si="2"/>
        <v>Gerai</v>
      </c>
      <c r="G44" s="389">
        <f t="shared" si="1"/>
        <v>0</v>
      </c>
    </row>
    <row r="45" spans="1:7" x14ac:dyDescent="0.25">
      <c r="A45" s="2" t="s">
        <v>1382</v>
      </c>
      <c r="B45" s="699" t="s">
        <v>49</v>
      </c>
      <c r="C45" s="385">
        <f>VLOOKUP(B45,'7'!$B$7:$C$26,2,FALSE)</f>
        <v>0</v>
      </c>
      <c r="D45" s="385">
        <f>HLOOKUP(B45,'11'!$D$6:$W$75,20,FALSE)</f>
        <v>0</v>
      </c>
      <c r="E45" s="700"/>
      <c r="F45" s="394" t="str">
        <f t="shared" si="2"/>
        <v>Gerai</v>
      </c>
      <c r="G45" s="389">
        <f t="shared" si="1"/>
        <v>0</v>
      </c>
    </row>
    <row r="46" spans="1:7" x14ac:dyDescent="0.25">
      <c r="A46" s="2" t="s">
        <v>1383</v>
      </c>
      <c r="B46" s="699" t="s">
        <v>50</v>
      </c>
      <c r="C46" s="385">
        <f>VLOOKUP(B46,'7'!$B$7:$C$26,2,FALSE)</f>
        <v>0</v>
      </c>
      <c r="D46" s="385">
        <f>HLOOKUP(B46,'11'!$D$6:$W$75,20,FALSE)</f>
        <v>0</v>
      </c>
      <c r="E46" s="700"/>
      <c r="F46" s="394" t="str">
        <f t="shared" si="2"/>
        <v>Gerai</v>
      </c>
      <c r="G46" s="389">
        <f t="shared" si="1"/>
        <v>0</v>
      </c>
    </row>
    <row r="47" spans="1:7" x14ac:dyDescent="0.25">
      <c r="A47" s="2" t="s">
        <v>1384</v>
      </c>
      <c r="B47" s="699" t="s">
        <v>51</v>
      </c>
      <c r="C47" s="385">
        <f>VLOOKUP(B47,'7'!$B$7:$C$26,2,FALSE)</f>
        <v>0</v>
      </c>
      <c r="D47" s="385">
        <f>HLOOKUP(B47,'11'!$D$6:$W$75,20,FALSE)</f>
        <v>0</v>
      </c>
      <c r="E47" s="700"/>
      <c r="F47" s="394" t="str">
        <f t="shared" si="2"/>
        <v>Gerai</v>
      </c>
      <c r="G47" s="389">
        <f t="shared" si="1"/>
        <v>0</v>
      </c>
    </row>
    <row r="48" spans="1:7" x14ac:dyDescent="0.25">
      <c r="A48" s="2" t="s">
        <v>1385</v>
      </c>
      <c r="B48" s="699" t="s">
        <v>52</v>
      </c>
      <c r="C48" s="385">
        <f>VLOOKUP(B48,'7'!$B$7:$C$26,2,FALSE)</f>
        <v>0</v>
      </c>
      <c r="D48" s="385">
        <f>HLOOKUP(B48,'11'!$D$6:$W$75,20,FALSE)</f>
        <v>0</v>
      </c>
      <c r="E48" s="700"/>
      <c r="F48" s="394" t="str">
        <f t="shared" si="2"/>
        <v>Gerai</v>
      </c>
      <c r="G48" s="389">
        <f t="shared" si="1"/>
        <v>0</v>
      </c>
    </row>
    <row r="49" spans="1:7" ht="45" x14ac:dyDescent="0.25">
      <c r="A49" s="2" t="s">
        <v>1386</v>
      </c>
      <c r="B49" s="398" t="s">
        <v>141</v>
      </c>
      <c r="C49" s="186" t="str">
        <f>'6'!C10</f>
        <v>Kaimo ekonomikos plėtojimas. Kaimo verslo įmonių, įskaitant bioekonomikos įmones, kuriamų naudojantis pagal BŽŪP skiriama parama, skaičius</v>
      </c>
      <c r="D49" s="384"/>
      <c r="E49" s="399"/>
      <c r="F49" s="393"/>
      <c r="G49" s="388"/>
    </row>
    <row r="50" spans="1:7" ht="90" x14ac:dyDescent="0.25">
      <c r="A50" s="2" t="s">
        <v>1387</v>
      </c>
      <c r="B50" s="699" t="s">
        <v>0</v>
      </c>
      <c r="C50" s="385" t="str">
        <f>VLOOKUP(B50,'7'!$B$7:$C$26,2,FALSE)</f>
        <v>Verslo pradžia ir plėtra</v>
      </c>
      <c r="D50" s="385">
        <f>HLOOKUP(B50,'11'!$D$6:$W$75,38,FALSE)</f>
        <v>7</v>
      </c>
      <c r="E50" s="700" t="s">
        <v>1830</v>
      </c>
      <c r="F50" s="394" t="str">
        <f>IF(AND(D50&gt;0,ISBLANK(E50)),"Trūksta pagrindimo","Gerai")</f>
        <v>Gerai</v>
      </c>
      <c r="G50" s="389">
        <f t="shared" si="1"/>
        <v>282</v>
      </c>
    </row>
    <row r="51" spans="1:7" x14ac:dyDescent="0.25">
      <c r="A51" s="2" t="s">
        <v>1388</v>
      </c>
      <c r="B51" s="699" t="s">
        <v>1</v>
      </c>
      <c r="C51" s="385" t="str">
        <f>VLOOKUP(B51,'7'!$B$7:$C$26,2,FALSE)</f>
        <v>Kaimo bendruomenių ir NVO iniciatyvų įgyvendinimas</v>
      </c>
      <c r="D51" s="385">
        <f>HLOOKUP(B51,'11'!$D$6:$W$75,38,FALSE)</f>
        <v>0</v>
      </c>
      <c r="E51" s="700"/>
      <c r="F51" s="394" t="str">
        <f t="shared" ref="F51:F69" si="3">IF(AND(D51&gt;0,ISBLANK(E51)),"Trūksta pagrindimo","Gerai")</f>
        <v>Gerai</v>
      </c>
      <c r="G51" s="389">
        <f t="shared" si="1"/>
        <v>0</v>
      </c>
    </row>
    <row r="52" spans="1:7" ht="112.5" x14ac:dyDescent="0.25">
      <c r="A52" s="2" t="s">
        <v>1389</v>
      </c>
      <c r="B52" s="699" t="s">
        <v>2</v>
      </c>
      <c r="C52" s="385" t="str">
        <f>VLOOKUP(B52,'7'!$B$7:$C$26,2,FALSE)</f>
        <v>Socialinio verslo kūrimas ir plėtra</v>
      </c>
      <c r="D52" s="385">
        <f>HLOOKUP(B52,'11'!$D$6:$W$75,38,FALSE)</f>
        <v>2</v>
      </c>
      <c r="E52" s="735" t="s">
        <v>1829</v>
      </c>
      <c r="F52" s="394" t="str">
        <f>IF(AND(D52&gt;0,ISBLANK(E52)),"Trūksta pagrindimo","Gerai")</f>
        <v>Gerai</v>
      </c>
      <c r="G52" s="389">
        <f>LEN(E52)</f>
        <v>241</v>
      </c>
    </row>
    <row r="53" spans="1:7" ht="18.75" x14ac:dyDescent="0.25">
      <c r="A53" s="2" t="s">
        <v>1390</v>
      </c>
      <c r="B53" s="699" t="s">
        <v>3</v>
      </c>
      <c r="C53" s="385" t="str">
        <f>VLOOKUP(B53,'7'!$B$7:$C$26,2,FALSE)</f>
        <v>Infrastruktūros gerinimas, kuriant patrauklią aplinką paslaugoms teikti</v>
      </c>
      <c r="D53" s="385">
        <f>HLOOKUP(B53,'11'!$D$6:$W$75,38,FALSE)</f>
        <v>0</v>
      </c>
      <c r="E53" s="735"/>
      <c r="F53" s="394" t="str">
        <f>IF(AND(D53&gt;0,ISBLANK(E53)),"Trūksta pagrindimo","Gerai")</f>
        <v>Gerai</v>
      </c>
      <c r="G53" s="389">
        <f>LEN(E53)</f>
        <v>0</v>
      </c>
    </row>
    <row r="54" spans="1:7" x14ac:dyDescent="0.25">
      <c r="A54" s="2" t="s">
        <v>1391</v>
      </c>
      <c r="B54" s="699" t="s">
        <v>4</v>
      </c>
      <c r="C54" s="385" t="str">
        <f>VLOOKUP(B54,'7'!$B$7:$C$26,2,FALSE)</f>
        <v>VVG teritorinis bendradarbiavimas</v>
      </c>
      <c r="D54" s="385">
        <f>HLOOKUP(B54,'11'!$D$6:$W$75,38,FALSE)</f>
        <v>0</v>
      </c>
      <c r="E54" s="700"/>
      <c r="F54" s="394" t="str">
        <f t="shared" si="3"/>
        <v>Gerai</v>
      </c>
      <c r="G54" s="389">
        <f t="shared" si="1"/>
        <v>0</v>
      </c>
    </row>
    <row r="55" spans="1:7" x14ac:dyDescent="0.25">
      <c r="A55" s="2" t="s">
        <v>1392</v>
      </c>
      <c r="B55" s="699" t="s">
        <v>5</v>
      </c>
      <c r="C55" s="385">
        <f>VLOOKUP(B55,'7'!$B$7:$C$26,2,FALSE)</f>
        <v>0</v>
      </c>
      <c r="D55" s="385">
        <f>HLOOKUP(B55,'11'!$D$6:$W$75,38,FALSE)</f>
        <v>0</v>
      </c>
      <c r="E55" s="700"/>
      <c r="F55" s="394" t="str">
        <f t="shared" si="3"/>
        <v>Gerai</v>
      </c>
      <c r="G55" s="389">
        <f t="shared" si="1"/>
        <v>0</v>
      </c>
    </row>
    <row r="56" spans="1:7" x14ac:dyDescent="0.25">
      <c r="A56" s="2" t="s">
        <v>1393</v>
      </c>
      <c r="B56" s="699" t="s">
        <v>6</v>
      </c>
      <c r="C56" s="385">
        <f>VLOOKUP(B56,'7'!$B$7:$C$26,2,FALSE)</f>
        <v>0</v>
      </c>
      <c r="D56" s="385">
        <f>HLOOKUP(B56,'11'!$D$6:$W$75,38,FALSE)</f>
        <v>0</v>
      </c>
      <c r="E56" s="700"/>
      <c r="F56" s="394" t="str">
        <f t="shared" si="3"/>
        <v>Gerai</v>
      </c>
      <c r="G56" s="389">
        <f t="shared" si="1"/>
        <v>0</v>
      </c>
    </row>
    <row r="57" spans="1:7" x14ac:dyDescent="0.25">
      <c r="A57" s="2" t="s">
        <v>1394</v>
      </c>
      <c r="B57" s="699" t="s">
        <v>7</v>
      </c>
      <c r="C57" s="385">
        <f>VLOOKUP(B57,'7'!$B$7:$C$26,2,FALSE)</f>
        <v>0</v>
      </c>
      <c r="D57" s="385">
        <f>HLOOKUP(B57,'11'!$D$6:$W$75,38,FALSE)</f>
        <v>0</v>
      </c>
      <c r="E57" s="700"/>
      <c r="F57" s="394" t="str">
        <f t="shared" si="3"/>
        <v>Gerai</v>
      </c>
      <c r="G57" s="389">
        <f t="shared" si="1"/>
        <v>0</v>
      </c>
    </row>
    <row r="58" spans="1:7" x14ac:dyDescent="0.25">
      <c r="A58" s="2" t="s">
        <v>1395</v>
      </c>
      <c r="B58" s="699" t="s">
        <v>8</v>
      </c>
      <c r="C58" s="385">
        <f>VLOOKUP(B58,'7'!$B$7:$C$26,2,FALSE)</f>
        <v>0</v>
      </c>
      <c r="D58" s="385">
        <f>HLOOKUP(B58,'11'!$D$6:$W$75,38,FALSE)</f>
        <v>0</v>
      </c>
      <c r="E58" s="700"/>
      <c r="F58" s="394" t="str">
        <f t="shared" si="3"/>
        <v>Gerai</v>
      </c>
      <c r="G58" s="389">
        <f t="shared" si="1"/>
        <v>0</v>
      </c>
    </row>
    <row r="59" spans="1:7" x14ac:dyDescent="0.25">
      <c r="A59" s="2" t="s">
        <v>1396</v>
      </c>
      <c r="B59" s="699" t="s">
        <v>9</v>
      </c>
      <c r="C59" s="385">
        <f>VLOOKUP(B59,'7'!$B$7:$C$26,2,FALSE)</f>
        <v>0</v>
      </c>
      <c r="D59" s="385">
        <f>HLOOKUP(B59,'11'!$D$6:$W$75,38,FALSE)</f>
        <v>0</v>
      </c>
      <c r="E59" s="700"/>
      <c r="F59" s="394" t="str">
        <f t="shared" si="3"/>
        <v>Gerai</v>
      </c>
      <c r="G59" s="389">
        <f t="shared" si="1"/>
        <v>0</v>
      </c>
    </row>
    <row r="60" spans="1:7" x14ac:dyDescent="0.25">
      <c r="A60" s="2" t="s">
        <v>1397</v>
      </c>
      <c r="B60" s="699" t="s">
        <v>43</v>
      </c>
      <c r="C60" s="385">
        <f>VLOOKUP(B60,'7'!$B$7:$C$26,2,FALSE)</f>
        <v>0</v>
      </c>
      <c r="D60" s="385">
        <f>HLOOKUP(B60,'11'!$D$6:$W$75,38,FALSE)</f>
        <v>0</v>
      </c>
      <c r="E60" s="700"/>
      <c r="F60" s="394" t="str">
        <f t="shared" si="3"/>
        <v>Gerai</v>
      </c>
      <c r="G60" s="389">
        <f t="shared" si="1"/>
        <v>0</v>
      </c>
    </row>
    <row r="61" spans="1:7" x14ac:dyDescent="0.25">
      <c r="A61" s="2" t="s">
        <v>1398</v>
      </c>
      <c r="B61" s="699" t="s">
        <v>44</v>
      </c>
      <c r="C61" s="385">
        <f>VLOOKUP(B61,'7'!$B$7:$C$26,2,FALSE)</f>
        <v>0</v>
      </c>
      <c r="D61" s="385">
        <f>HLOOKUP(B61,'11'!$D$6:$W$75,38,FALSE)</f>
        <v>0</v>
      </c>
      <c r="E61" s="700"/>
      <c r="F61" s="394" t="str">
        <f t="shared" si="3"/>
        <v>Gerai</v>
      </c>
      <c r="G61" s="389">
        <f t="shared" si="1"/>
        <v>0</v>
      </c>
    </row>
    <row r="62" spans="1:7" x14ac:dyDescent="0.25">
      <c r="A62" s="2" t="s">
        <v>1399</v>
      </c>
      <c r="B62" s="699" t="s">
        <v>45</v>
      </c>
      <c r="C62" s="385">
        <f>VLOOKUP(B62,'7'!$B$7:$C$26,2,FALSE)</f>
        <v>0</v>
      </c>
      <c r="D62" s="385">
        <f>HLOOKUP(B62,'11'!$D$6:$W$75,38,FALSE)</f>
        <v>0</v>
      </c>
      <c r="E62" s="700"/>
      <c r="F62" s="394" t="str">
        <f t="shared" si="3"/>
        <v>Gerai</v>
      </c>
      <c r="G62" s="389">
        <f t="shared" si="1"/>
        <v>0</v>
      </c>
    </row>
    <row r="63" spans="1:7" x14ac:dyDescent="0.25">
      <c r="A63" s="2" t="s">
        <v>1400</v>
      </c>
      <c r="B63" s="699" t="s">
        <v>46</v>
      </c>
      <c r="C63" s="385">
        <f>VLOOKUP(B63,'7'!$B$7:$C$26,2,FALSE)</f>
        <v>0</v>
      </c>
      <c r="D63" s="385">
        <f>HLOOKUP(B63,'11'!$D$6:$W$75,38,FALSE)</f>
        <v>0</v>
      </c>
      <c r="E63" s="700"/>
      <c r="F63" s="394" t="str">
        <f t="shared" si="3"/>
        <v>Gerai</v>
      </c>
      <c r="G63" s="389">
        <f t="shared" si="1"/>
        <v>0</v>
      </c>
    </row>
    <row r="64" spans="1:7" x14ac:dyDescent="0.25">
      <c r="A64" s="2" t="s">
        <v>1401</v>
      </c>
      <c r="B64" s="699" t="s">
        <v>47</v>
      </c>
      <c r="C64" s="385">
        <f>VLOOKUP(B64,'7'!$B$7:$C$26,2,FALSE)</f>
        <v>0</v>
      </c>
      <c r="D64" s="385">
        <f>HLOOKUP(B64,'11'!$D$6:$W$75,38,FALSE)</f>
        <v>0</v>
      </c>
      <c r="E64" s="700"/>
      <c r="F64" s="394" t="str">
        <f t="shared" si="3"/>
        <v>Gerai</v>
      </c>
      <c r="G64" s="389">
        <f t="shared" si="1"/>
        <v>0</v>
      </c>
    </row>
    <row r="65" spans="1:7" x14ac:dyDescent="0.25">
      <c r="A65" s="2" t="s">
        <v>1402</v>
      </c>
      <c r="B65" s="699" t="s">
        <v>48</v>
      </c>
      <c r="C65" s="385">
        <f>VLOOKUP(B65,'7'!$B$7:$C$26,2,FALSE)</f>
        <v>0</v>
      </c>
      <c r="D65" s="385">
        <f>HLOOKUP(B65,'11'!$D$6:$W$75,38,FALSE)</f>
        <v>0</v>
      </c>
      <c r="E65" s="700"/>
      <c r="F65" s="394" t="str">
        <f t="shared" si="3"/>
        <v>Gerai</v>
      </c>
      <c r="G65" s="389">
        <f t="shared" si="1"/>
        <v>0</v>
      </c>
    </row>
    <row r="66" spans="1:7" x14ac:dyDescent="0.25">
      <c r="A66" s="2" t="s">
        <v>1403</v>
      </c>
      <c r="B66" s="699" t="s">
        <v>49</v>
      </c>
      <c r="C66" s="385">
        <f>VLOOKUP(B66,'7'!$B$7:$C$26,2,FALSE)</f>
        <v>0</v>
      </c>
      <c r="D66" s="385">
        <f>HLOOKUP(B66,'11'!$D$6:$W$75,38,FALSE)</f>
        <v>0</v>
      </c>
      <c r="E66" s="700"/>
      <c r="F66" s="394" t="str">
        <f t="shared" si="3"/>
        <v>Gerai</v>
      </c>
      <c r="G66" s="389">
        <f t="shared" si="1"/>
        <v>0</v>
      </c>
    </row>
    <row r="67" spans="1:7" x14ac:dyDescent="0.25">
      <c r="A67" s="2" t="s">
        <v>1404</v>
      </c>
      <c r="B67" s="699" t="s">
        <v>50</v>
      </c>
      <c r="C67" s="385">
        <f>VLOOKUP(B67,'7'!$B$7:$C$26,2,FALSE)</f>
        <v>0</v>
      </c>
      <c r="D67" s="385">
        <f>HLOOKUP(B67,'11'!$D$6:$W$75,38,FALSE)</f>
        <v>0</v>
      </c>
      <c r="E67" s="700"/>
      <c r="F67" s="394" t="str">
        <f t="shared" si="3"/>
        <v>Gerai</v>
      </c>
      <c r="G67" s="389">
        <f t="shared" si="1"/>
        <v>0</v>
      </c>
    </row>
    <row r="68" spans="1:7" x14ac:dyDescent="0.25">
      <c r="A68" s="2" t="s">
        <v>1405</v>
      </c>
      <c r="B68" s="699" t="s">
        <v>51</v>
      </c>
      <c r="C68" s="385">
        <f>VLOOKUP(B68,'7'!$B$7:$C$26,2,FALSE)</f>
        <v>0</v>
      </c>
      <c r="D68" s="385">
        <f>HLOOKUP(B68,'11'!$D$6:$W$75,38,FALSE)</f>
        <v>0</v>
      </c>
      <c r="E68" s="700"/>
      <c r="F68" s="394" t="str">
        <f t="shared" si="3"/>
        <v>Gerai</v>
      </c>
      <c r="G68" s="389">
        <f t="shared" si="1"/>
        <v>0</v>
      </c>
    </row>
    <row r="69" spans="1:7" x14ac:dyDescent="0.25">
      <c r="A69" s="2" t="s">
        <v>1406</v>
      </c>
      <c r="B69" s="699" t="s">
        <v>52</v>
      </c>
      <c r="C69" s="385">
        <f>VLOOKUP(B69,'7'!$B$7:$C$26,2,FALSE)</f>
        <v>0</v>
      </c>
      <c r="D69" s="385">
        <f>HLOOKUP(B69,'11'!$D$6:$W$75,38,FALSE)</f>
        <v>0</v>
      </c>
      <c r="E69" s="700"/>
      <c r="F69" s="394" t="str">
        <f t="shared" si="3"/>
        <v>Gerai</v>
      </c>
      <c r="G69" s="389">
        <f t="shared" si="1"/>
        <v>0</v>
      </c>
    </row>
    <row r="70" spans="1:7" ht="45" x14ac:dyDescent="0.25">
      <c r="A70" s="2" t="s">
        <v>1407</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ht="75" x14ac:dyDescent="0.25">
      <c r="A71" s="2" t="s">
        <v>1408</v>
      </c>
      <c r="B71" s="699" t="s">
        <v>0</v>
      </c>
      <c r="C71" s="385" t="str">
        <f>VLOOKUP(B71,'7'!$B$7:$C$26,2,FALSE)</f>
        <v>Verslo pradžia ir plėtra</v>
      </c>
      <c r="D71" s="385">
        <f>HLOOKUP(B71,'11'!$D$6:$W$75,54,FALSE)</f>
        <v>150</v>
      </c>
      <c r="E71" s="700" t="s">
        <v>1828</v>
      </c>
      <c r="F71" s="394" t="str">
        <f>IF(AND(D71&gt;0,ISBLANK(E71)),"Trūksta pagrindimo","Gerai")</f>
        <v>Gerai</v>
      </c>
      <c r="G71" s="389">
        <f t="shared" si="1"/>
        <v>250</v>
      </c>
    </row>
    <row r="72" spans="1:7" ht="75" x14ac:dyDescent="0.25">
      <c r="A72" s="2" t="s">
        <v>1409</v>
      </c>
      <c r="B72" s="699" t="s">
        <v>1</v>
      </c>
      <c r="C72" s="385" t="str">
        <f>VLOOKUP(B72,'7'!$B$7:$C$26,2,FALSE)</f>
        <v>Kaimo bendruomenių ir NVO iniciatyvų įgyvendinimas</v>
      </c>
      <c r="D72" s="385">
        <f>HLOOKUP(B72,'11'!$D$6:$W$75,54,FALSE)</f>
        <v>50</v>
      </c>
      <c r="E72" s="700" t="s">
        <v>1840</v>
      </c>
      <c r="F72" s="394" t="str">
        <f t="shared" ref="F72:F90" si="4">IF(AND(D72&gt;0,ISBLANK(E72)),"Trūksta pagrindimo","Gerai")</f>
        <v>Gerai</v>
      </c>
      <c r="G72" s="389">
        <f t="shared" si="1"/>
        <v>215</v>
      </c>
    </row>
    <row r="73" spans="1:7" x14ac:dyDescent="0.25">
      <c r="A73" s="2" t="s">
        <v>1410</v>
      </c>
      <c r="B73" s="699" t="s">
        <v>2</v>
      </c>
      <c r="C73" s="385" t="str">
        <f>VLOOKUP(B73,'7'!$B$7:$C$26,2,FALSE)</f>
        <v>Socialinio verslo kūrimas ir plėtra</v>
      </c>
      <c r="D73" s="385">
        <f>HLOOKUP(B73,'11'!$D$6:$W$75,54,FALSE)</f>
        <v>0</v>
      </c>
      <c r="E73" s="700"/>
      <c r="F73" s="394" t="str">
        <f t="shared" si="4"/>
        <v>Gerai</v>
      </c>
      <c r="G73" s="389">
        <f t="shared" ref="G73:G111" si="5">LEN(E73)</f>
        <v>0</v>
      </c>
    </row>
    <row r="74" spans="1:7" ht="60" x14ac:dyDescent="0.25">
      <c r="A74" s="2" t="s">
        <v>1411</v>
      </c>
      <c r="B74" s="699" t="s">
        <v>3</v>
      </c>
      <c r="C74" s="385" t="str">
        <f>VLOOKUP(B74,'7'!$B$7:$C$26,2,FALSE)</f>
        <v>Infrastruktūros gerinimas, kuriant patrauklią aplinką paslaugoms teikti</v>
      </c>
      <c r="D74" s="385">
        <f>HLOOKUP(B74,'11'!$D$6:$W$75,54,FALSE)</f>
        <v>450</v>
      </c>
      <c r="E74" s="700" t="s">
        <v>1827</v>
      </c>
      <c r="F74" s="394" t="str">
        <f t="shared" si="4"/>
        <v>Gerai</v>
      </c>
      <c r="G74" s="389">
        <f t="shared" si="5"/>
        <v>176</v>
      </c>
    </row>
    <row r="75" spans="1:7" x14ac:dyDescent="0.25">
      <c r="A75" s="2" t="s">
        <v>1412</v>
      </c>
      <c r="B75" s="699" t="s">
        <v>4</v>
      </c>
      <c r="C75" s="385" t="str">
        <f>VLOOKUP(B75,'7'!$B$7:$C$26,2,FALSE)</f>
        <v>VVG teritorinis bendradarbiavimas</v>
      </c>
      <c r="D75" s="385">
        <f>HLOOKUP(B75,'11'!$D$6:$W$75,54,FALSE)</f>
        <v>0</v>
      </c>
      <c r="E75" s="700"/>
      <c r="F75" s="394" t="str">
        <f t="shared" si="4"/>
        <v>Gerai</v>
      </c>
      <c r="G75" s="389">
        <f t="shared" si="5"/>
        <v>0</v>
      </c>
    </row>
    <row r="76" spans="1:7" x14ac:dyDescent="0.25">
      <c r="A76" s="2" t="s">
        <v>1413</v>
      </c>
      <c r="B76" s="699" t="s">
        <v>5</v>
      </c>
      <c r="C76" s="385">
        <f>VLOOKUP(B76,'7'!$B$7:$C$26,2,FALSE)</f>
        <v>0</v>
      </c>
      <c r="D76" s="385">
        <f>HLOOKUP(B76,'11'!$D$6:$W$75,54,FALSE)</f>
        <v>0</v>
      </c>
      <c r="E76" s="700"/>
      <c r="F76" s="394" t="str">
        <f t="shared" si="4"/>
        <v>Gerai</v>
      </c>
      <c r="G76" s="389">
        <f t="shared" si="5"/>
        <v>0</v>
      </c>
    </row>
    <row r="77" spans="1:7" x14ac:dyDescent="0.25">
      <c r="A77" s="2" t="s">
        <v>1414</v>
      </c>
      <c r="B77" s="699" t="s">
        <v>6</v>
      </c>
      <c r="C77" s="385">
        <f>VLOOKUP(B77,'7'!$B$7:$C$26,2,FALSE)</f>
        <v>0</v>
      </c>
      <c r="D77" s="385">
        <f>HLOOKUP(B77,'11'!$D$6:$W$75,54,FALSE)</f>
        <v>0</v>
      </c>
      <c r="E77" s="700"/>
      <c r="F77" s="394" t="str">
        <f t="shared" si="4"/>
        <v>Gerai</v>
      </c>
      <c r="G77" s="389">
        <f t="shared" si="5"/>
        <v>0</v>
      </c>
    </row>
    <row r="78" spans="1:7" x14ac:dyDescent="0.25">
      <c r="A78" s="2" t="s">
        <v>1415</v>
      </c>
      <c r="B78" s="699" t="s">
        <v>7</v>
      </c>
      <c r="C78" s="385">
        <f>VLOOKUP(B78,'7'!$B$7:$C$26,2,FALSE)</f>
        <v>0</v>
      </c>
      <c r="D78" s="385">
        <f>HLOOKUP(B78,'11'!$D$6:$W$75,54,FALSE)</f>
        <v>0</v>
      </c>
      <c r="E78" s="700"/>
      <c r="F78" s="394" t="str">
        <f t="shared" si="4"/>
        <v>Gerai</v>
      </c>
      <c r="G78" s="389">
        <f t="shared" si="5"/>
        <v>0</v>
      </c>
    </row>
    <row r="79" spans="1:7" x14ac:dyDescent="0.25">
      <c r="A79" s="2" t="s">
        <v>1416</v>
      </c>
      <c r="B79" s="699" t="s">
        <v>8</v>
      </c>
      <c r="C79" s="385">
        <f>VLOOKUP(B79,'7'!$B$7:$C$26,2,FALSE)</f>
        <v>0</v>
      </c>
      <c r="D79" s="385">
        <f>HLOOKUP(B79,'11'!$D$6:$W$75,54,FALSE)</f>
        <v>0</v>
      </c>
      <c r="E79" s="700"/>
      <c r="F79" s="394" t="str">
        <f t="shared" si="4"/>
        <v>Gerai</v>
      </c>
      <c r="G79" s="389">
        <f t="shared" si="5"/>
        <v>0</v>
      </c>
    </row>
    <row r="80" spans="1:7" x14ac:dyDescent="0.25">
      <c r="A80" s="2" t="s">
        <v>1417</v>
      </c>
      <c r="B80" s="699" t="s">
        <v>9</v>
      </c>
      <c r="C80" s="385">
        <f>VLOOKUP(B80,'7'!$B$7:$C$26,2,FALSE)</f>
        <v>0</v>
      </c>
      <c r="D80" s="385">
        <f>HLOOKUP(B80,'11'!$D$6:$W$75,54,FALSE)</f>
        <v>0</v>
      </c>
      <c r="E80" s="700"/>
      <c r="F80" s="394" t="str">
        <f t="shared" si="4"/>
        <v>Gerai</v>
      </c>
      <c r="G80" s="389">
        <f t="shared" si="5"/>
        <v>0</v>
      </c>
    </row>
    <row r="81" spans="1:7" x14ac:dyDescent="0.25">
      <c r="A81" s="2" t="s">
        <v>1418</v>
      </c>
      <c r="B81" s="699" t="s">
        <v>43</v>
      </c>
      <c r="C81" s="385">
        <f>VLOOKUP(B81,'7'!$B$7:$C$26,2,FALSE)</f>
        <v>0</v>
      </c>
      <c r="D81" s="385">
        <f>HLOOKUP(B81,'11'!$D$6:$W$75,54,FALSE)</f>
        <v>0</v>
      </c>
      <c r="E81" s="700"/>
      <c r="F81" s="394" t="str">
        <f t="shared" si="4"/>
        <v>Gerai</v>
      </c>
      <c r="G81" s="389">
        <f t="shared" si="5"/>
        <v>0</v>
      </c>
    </row>
    <row r="82" spans="1:7" x14ac:dyDescent="0.25">
      <c r="A82" s="2" t="s">
        <v>1419</v>
      </c>
      <c r="B82" s="699" t="s">
        <v>44</v>
      </c>
      <c r="C82" s="385">
        <f>VLOOKUP(B82,'7'!$B$7:$C$26,2,FALSE)</f>
        <v>0</v>
      </c>
      <c r="D82" s="385">
        <f>HLOOKUP(B82,'11'!$D$6:$W$75,54,FALSE)</f>
        <v>0</v>
      </c>
      <c r="E82" s="700"/>
      <c r="F82" s="394" t="str">
        <f t="shared" si="4"/>
        <v>Gerai</v>
      </c>
      <c r="G82" s="389">
        <f t="shared" si="5"/>
        <v>0</v>
      </c>
    </row>
    <row r="83" spans="1:7" x14ac:dyDescent="0.25">
      <c r="A83" s="2" t="s">
        <v>1420</v>
      </c>
      <c r="B83" s="699" t="s">
        <v>45</v>
      </c>
      <c r="C83" s="385">
        <f>VLOOKUP(B83,'7'!$B$7:$C$26,2,FALSE)</f>
        <v>0</v>
      </c>
      <c r="D83" s="385">
        <f>HLOOKUP(B83,'11'!$D$6:$W$75,54,FALSE)</f>
        <v>0</v>
      </c>
      <c r="E83" s="700"/>
      <c r="F83" s="394" t="str">
        <f t="shared" si="4"/>
        <v>Gerai</v>
      </c>
      <c r="G83" s="389">
        <f t="shared" si="5"/>
        <v>0</v>
      </c>
    </row>
    <row r="84" spans="1:7" x14ac:dyDescent="0.25">
      <c r="A84" s="2" t="s">
        <v>1421</v>
      </c>
      <c r="B84" s="699" t="s">
        <v>46</v>
      </c>
      <c r="C84" s="385">
        <f>VLOOKUP(B84,'7'!$B$7:$C$26,2,FALSE)</f>
        <v>0</v>
      </c>
      <c r="D84" s="385">
        <f>HLOOKUP(B84,'11'!$D$6:$W$75,54,FALSE)</f>
        <v>0</v>
      </c>
      <c r="E84" s="700"/>
      <c r="F84" s="394" t="str">
        <f t="shared" si="4"/>
        <v>Gerai</v>
      </c>
      <c r="G84" s="389">
        <f t="shared" si="5"/>
        <v>0</v>
      </c>
    </row>
    <row r="85" spans="1:7" x14ac:dyDescent="0.25">
      <c r="A85" s="2" t="s">
        <v>1422</v>
      </c>
      <c r="B85" s="699" t="s">
        <v>47</v>
      </c>
      <c r="C85" s="385">
        <f>VLOOKUP(B85,'7'!$B$7:$C$26,2,FALSE)</f>
        <v>0</v>
      </c>
      <c r="D85" s="385">
        <f>HLOOKUP(B85,'11'!$D$6:$W$75,54,FALSE)</f>
        <v>0</v>
      </c>
      <c r="E85" s="700"/>
      <c r="F85" s="394" t="str">
        <f t="shared" si="4"/>
        <v>Gerai</v>
      </c>
      <c r="G85" s="389">
        <f t="shared" si="5"/>
        <v>0</v>
      </c>
    </row>
    <row r="86" spans="1:7" x14ac:dyDescent="0.25">
      <c r="A86" s="2" t="s">
        <v>1423</v>
      </c>
      <c r="B86" s="699" t="s">
        <v>48</v>
      </c>
      <c r="C86" s="385">
        <f>VLOOKUP(B86,'7'!$B$7:$C$26,2,FALSE)</f>
        <v>0</v>
      </c>
      <c r="D86" s="385">
        <f>HLOOKUP(B86,'11'!$D$6:$W$75,54,FALSE)</f>
        <v>0</v>
      </c>
      <c r="E86" s="700"/>
      <c r="F86" s="394" t="str">
        <f t="shared" si="4"/>
        <v>Gerai</v>
      </c>
      <c r="G86" s="389">
        <f t="shared" si="5"/>
        <v>0</v>
      </c>
    </row>
    <row r="87" spans="1:7" x14ac:dyDescent="0.25">
      <c r="A87" s="2" t="s">
        <v>1424</v>
      </c>
      <c r="B87" s="699" t="s">
        <v>49</v>
      </c>
      <c r="C87" s="385">
        <f>VLOOKUP(B87,'7'!$B$7:$C$26,2,FALSE)</f>
        <v>0</v>
      </c>
      <c r="D87" s="385">
        <f>HLOOKUP(B87,'11'!$D$6:$W$75,54,FALSE)</f>
        <v>0</v>
      </c>
      <c r="E87" s="700"/>
      <c r="F87" s="394" t="str">
        <f t="shared" si="4"/>
        <v>Gerai</v>
      </c>
      <c r="G87" s="389">
        <f t="shared" si="5"/>
        <v>0</v>
      </c>
    </row>
    <row r="88" spans="1:7" x14ac:dyDescent="0.25">
      <c r="A88" s="2" t="s">
        <v>1425</v>
      </c>
      <c r="B88" s="699" t="s">
        <v>50</v>
      </c>
      <c r="C88" s="385">
        <f>VLOOKUP(B88,'7'!$B$7:$C$26,2,FALSE)</f>
        <v>0</v>
      </c>
      <c r="D88" s="385">
        <f>HLOOKUP(B88,'11'!$D$6:$W$75,54,FALSE)</f>
        <v>0</v>
      </c>
      <c r="E88" s="700"/>
      <c r="F88" s="394" t="str">
        <f t="shared" si="4"/>
        <v>Gerai</v>
      </c>
      <c r="G88" s="389">
        <f t="shared" si="5"/>
        <v>0</v>
      </c>
    </row>
    <row r="89" spans="1:7" x14ac:dyDescent="0.25">
      <c r="A89" s="2" t="s">
        <v>1426</v>
      </c>
      <c r="B89" s="699" t="s">
        <v>51</v>
      </c>
      <c r="C89" s="385">
        <f>VLOOKUP(B89,'7'!$B$7:$C$26,2,FALSE)</f>
        <v>0</v>
      </c>
      <c r="D89" s="385">
        <f>HLOOKUP(B89,'11'!$D$6:$W$75,54,FALSE)</f>
        <v>0</v>
      </c>
      <c r="E89" s="700"/>
      <c r="F89" s="394" t="str">
        <f t="shared" si="4"/>
        <v>Gerai</v>
      </c>
      <c r="G89" s="389">
        <f t="shared" si="5"/>
        <v>0</v>
      </c>
    </row>
    <row r="90" spans="1:7" x14ac:dyDescent="0.25">
      <c r="A90" s="2" t="s">
        <v>1427</v>
      </c>
      <c r="B90" s="699" t="s">
        <v>52</v>
      </c>
      <c r="C90" s="385">
        <f>VLOOKUP(B90,'7'!$B$7:$C$26,2,FALSE)</f>
        <v>0</v>
      </c>
      <c r="D90" s="385">
        <f>HLOOKUP(B90,'11'!$D$6:$W$75,54,FALSE)</f>
        <v>0</v>
      </c>
      <c r="E90" s="700"/>
      <c r="F90" s="394" t="str">
        <f t="shared" si="4"/>
        <v>Gerai</v>
      </c>
      <c r="G90" s="389">
        <f t="shared" si="5"/>
        <v>0</v>
      </c>
    </row>
    <row r="91" spans="1:7" ht="30" x14ac:dyDescent="0.25">
      <c r="A91" s="2" t="s">
        <v>1428</v>
      </c>
      <c r="B91" s="398" t="s">
        <v>155</v>
      </c>
      <c r="C91" s="186" t="str">
        <f>'6'!C12</f>
        <v>Socialinės įtraukties skatinimas. Asmenų, kuriems taikomi remiami socialinės įtraukties projektai, skaičius</v>
      </c>
      <c r="D91" s="384"/>
      <c r="E91" s="399"/>
      <c r="F91" s="393"/>
      <c r="G91" s="388"/>
    </row>
    <row r="92" spans="1:7" x14ac:dyDescent="0.25">
      <c r="A92" s="2" t="s">
        <v>1429</v>
      </c>
      <c r="B92" s="699" t="s">
        <v>0</v>
      </c>
      <c r="C92" s="385" t="str">
        <f>VLOOKUP(B92,'7'!$B$7:$C$26,2,FALSE)</f>
        <v>Verslo pradžia ir plėtra</v>
      </c>
      <c r="D92" s="385">
        <f>HLOOKUP(B92,'11'!$D$6:$W$75,70,FALSE)</f>
        <v>0</v>
      </c>
      <c r="E92" s="700"/>
      <c r="F92" s="394" t="str">
        <f>IF(AND(D92&gt;0,ISBLANK(E92)),"Trūksta pagrindimo","Gerai")</f>
        <v>Gerai</v>
      </c>
      <c r="G92" s="389">
        <f t="shared" si="5"/>
        <v>0</v>
      </c>
    </row>
    <row r="93" spans="1:7" x14ac:dyDescent="0.25">
      <c r="A93" s="2" t="s">
        <v>1430</v>
      </c>
      <c r="B93" s="699" t="s">
        <v>1</v>
      </c>
      <c r="C93" s="385" t="str">
        <f>VLOOKUP(B93,'7'!$B$7:$C$26,2,FALSE)</f>
        <v>Kaimo bendruomenių ir NVO iniciatyvų įgyvendinimas</v>
      </c>
      <c r="D93" s="385">
        <f>HLOOKUP(B93,'11'!$D$6:$W$75,70,FALSE)</f>
        <v>0</v>
      </c>
      <c r="E93" s="700"/>
      <c r="F93" s="394" t="str">
        <f t="shared" ref="F93:F111" si="6">IF(AND(D93&gt;0,ISBLANK(E93)),"Trūksta pagrindimo","Gerai")</f>
        <v>Gerai</v>
      </c>
      <c r="G93" s="389">
        <f t="shared" si="5"/>
        <v>0</v>
      </c>
    </row>
    <row r="94" spans="1:7" ht="90" x14ac:dyDescent="0.25">
      <c r="A94" s="2" t="s">
        <v>1431</v>
      </c>
      <c r="B94" s="699" t="s">
        <v>2</v>
      </c>
      <c r="C94" s="385" t="str">
        <f>VLOOKUP(B94,'7'!$B$7:$C$26,2,FALSE)</f>
        <v>Socialinio verslo kūrimas ir plėtra</v>
      </c>
      <c r="D94" s="385">
        <f>HLOOKUP(B94,'11'!$D$6:$W$75,70,FALSE)</f>
        <v>30</v>
      </c>
      <c r="E94" s="700" t="s">
        <v>1826</v>
      </c>
      <c r="F94" s="394" t="str">
        <f t="shared" si="6"/>
        <v>Gerai</v>
      </c>
      <c r="G94" s="389">
        <f t="shared" si="5"/>
        <v>291</v>
      </c>
    </row>
    <row r="95" spans="1:7" x14ac:dyDescent="0.25">
      <c r="A95" s="2" t="s">
        <v>1432</v>
      </c>
      <c r="B95" s="699" t="s">
        <v>3</v>
      </c>
      <c r="C95" s="385" t="str">
        <f>VLOOKUP(B95,'7'!$B$7:$C$26,2,FALSE)</f>
        <v>Infrastruktūros gerinimas, kuriant patrauklią aplinką paslaugoms teikti</v>
      </c>
      <c r="D95" s="385">
        <f>HLOOKUP(B95,'11'!$D$6:$W$75,70,FALSE)</f>
        <v>0</v>
      </c>
      <c r="E95" s="700"/>
      <c r="F95" s="394" t="str">
        <f t="shared" si="6"/>
        <v>Gerai</v>
      </c>
      <c r="G95" s="389">
        <f t="shared" si="5"/>
        <v>0</v>
      </c>
    </row>
    <row r="96" spans="1:7" x14ac:dyDescent="0.25">
      <c r="A96" s="2" t="s">
        <v>1433</v>
      </c>
      <c r="B96" s="699" t="s">
        <v>4</v>
      </c>
      <c r="C96" s="385" t="str">
        <f>VLOOKUP(B96,'7'!$B$7:$C$26,2,FALSE)</f>
        <v>VVG teritorinis bendradarbiavimas</v>
      </c>
      <c r="D96" s="385">
        <f>HLOOKUP(B96,'11'!$D$6:$W$75,70,FALSE)</f>
        <v>0</v>
      </c>
      <c r="E96" s="700"/>
      <c r="F96" s="394" t="str">
        <f t="shared" si="6"/>
        <v>Gerai</v>
      </c>
      <c r="G96" s="389">
        <f t="shared" si="5"/>
        <v>0</v>
      </c>
    </row>
    <row r="97" spans="1:7" x14ac:dyDescent="0.25">
      <c r="A97" s="2" t="s">
        <v>1434</v>
      </c>
      <c r="B97" s="699" t="s">
        <v>5</v>
      </c>
      <c r="C97" s="385">
        <f>VLOOKUP(B97,'7'!$B$7:$C$26,2,FALSE)</f>
        <v>0</v>
      </c>
      <c r="D97" s="385">
        <f>HLOOKUP(B97,'11'!$D$6:$W$75,70,FALSE)</f>
        <v>0</v>
      </c>
      <c r="E97" s="700"/>
      <c r="F97" s="394" t="str">
        <f t="shared" si="6"/>
        <v>Gerai</v>
      </c>
      <c r="G97" s="389">
        <f t="shared" si="5"/>
        <v>0</v>
      </c>
    </row>
    <row r="98" spans="1:7" x14ac:dyDescent="0.25">
      <c r="A98" s="2" t="s">
        <v>1435</v>
      </c>
      <c r="B98" s="699" t="s">
        <v>6</v>
      </c>
      <c r="C98" s="385">
        <f>VLOOKUP(B98,'7'!$B$7:$C$26,2,FALSE)</f>
        <v>0</v>
      </c>
      <c r="D98" s="385">
        <f>HLOOKUP(B98,'11'!$D$6:$W$75,70,FALSE)</f>
        <v>0</v>
      </c>
      <c r="E98" s="700"/>
      <c r="F98" s="394" t="str">
        <f t="shared" si="6"/>
        <v>Gerai</v>
      </c>
      <c r="G98" s="389">
        <f t="shared" si="5"/>
        <v>0</v>
      </c>
    </row>
    <row r="99" spans="1:7" x14ac:dyDescent="0.25">
      <c r="A99" s="2" t="s">
        <v>1436</v>
      </c>
      <c r="B99" s="699" t="s">
        <v>7</v>
      </c>
      <c r="C99" s="385">
        <f>VLOOKUP(B99,'7'!$B$7:$C$26,2,FALSE)</f>
        <v>0</v>
      </c>
      <c r="D99" s="385">
        <f>HLOOKUP(B99,'11'!$D$6:$W$75,70,FALSE)</f>
        <v>0</v>
      </c>
      <c r="E99" s="700"/>
      <c r="F99" s="394" t="str">
        <f t="shared" si="6"/>
        <v>Gerai</v>
      </c>
      <c r="G99" s="389">
        <f t="shared" si="5"/>
        <v>0</v>
      </c>
    </row>
    <row r="100" spans="1:7" x14ac:dyDescent="0.25">
      <c r="A100" s="2" t="s">
        <v>1437</v>
      </c>
      <c r="B100" s="699" t="s">
        <v>8</v>
      </c>
      <c r="C100" s="385">
        <f>VLOOKUP(B100,'7'!$B$7:$C$26,2,FALSE)</f>
        <v>0</v>
      </c>
      <c r="D100" s="385">
        <f>HLOOKUP(B100,'11'!$D$6:$W$75,70,FALSE)</f>
        <v>0</v>
      </c>
      <c r="E100" s="700"/>
      <c r="F100" s="394" t="str">
        <f t="shared" si="6"/>
        <v>Gerai</v>
      </c>
      <c r="G100" s="389">
        <f t="shared" si="5"/>
        <v>0</v>
      </c>
    </row>
    <row r="101" spans="1:7" x14ac:dyDescent="0.25">
      <c r="A101" s="2" t="s">
        <v>1438</v>
      </c>
      <c r="B101" s="699" t="s">
        <v>9</v>
      </c>
      <c r="C101" s="385">
        <f>VLOOKUP(B101,'7'!$B$7:$C$26,2,FALSE)</f>
        <v>0</v>
      </c>
      <c r="D101" s="385">
        <f>HLOOKUP(B101,'11'!$D$6:$W$75,70,FALSE)</f>
        <v>0</v>
      </c>
      <c r="E101" s="700"/>
      <c r="F101" s="394" t="str">
        <f t="shared" si="6"/>
        <v>Gerai</v>
      </c>
      <c r="G101" s="389">
        <f t="shared" si="5"/>
        <v>0</v>
      </c>
    </row>
    <row r="102" spans="1:7" x14ac:dyDescent="0.25">
      <c r="A102" s="2" t="s">
        <v>1439</v>
      </c>
      <c r="B102" s="699" t="s">
        <v>43</v>
      </c>
      <c r="C102" s="385">
        <f>VLOOKUP(B102,'7'!$B$7:$C$26,2,FALSE)</f>
        <v>0</v>
      </c>
      <c r="D102" s="385">
        <f>HLOOKUP(B102,'11'!$D$6:$W$75,70,FALSE)</f>
        <v>0</v>
      </c>
      <c r="E102" s="700"/>
      <c r="F102" s="394" t="str">
        <f t="shared" si="6"/>
        <v>Gerai</v>
      </c>
      <c r="G102" s="389">
        <f t="shared" si="5"/>
        <v>0</v>
      </c>
    </row>
    <row r="103" spans="1:7" x14ac:dyDescent="0.25">
      <c r="A103" s="2" t="s">
        <v>1440</v>
      </c>
      <c r="B103" s="699" t="s">
        <v>44</v>
      </c>
      <c r="C103" s="385">
        <f>VLOOKUP(B103,'7'!$B$7:$C$26,2,FALSE)</f>
        <v>0</v>
      </c>
      <c r="D103" s="385">
        <f>HLOOKUP(B103,'11'!$D$6:$W$75,70,FALSE)</f>
        <v>0</v>
      </c>
      <c r="E103" s="700"/>
      <c r="F103" s="394" t="str">
        <f t="shared" si="6"/>
        <v>Gerai</v>
      </c>
      <c r="G103" s="389">
        <f t="shared" si="5"/>
        <v>0</v>
      </c>
    </row>
    <row r="104" spans="1:7" x14ac:dyDescent="0.25">
      <c r="A104" s="2" t="s">
        <v>1441</v>
      </c>
      <c r="B104" s="699" t="s">
        <v>45</v>
      </c>
      <c r="C104" s="385">
        <f>VLOOKUP(B104,'7'!$B$7:$C$26,2,FALSE)</f>
        <v>0</v>
      </c>
      <c r="D104" s="385">
        <f>HLOOKUP(B104,'11'!$D$6:$W$75,70,FALSE)</f>
        <v>0</v>
      </c>
      <c r="E104" s="700"/>
      <c r="F104" s="394" t="str">
        <f t="shared" si="6"/>
        <v>Gerai</v>
      </c>
      <c r="G104" s="389">
        <f t="shared" si="5"/>
        <v>0</v>
      </c>
    </row>
    <row r="105" spans="1:7" x14ac:dyDescent="0.25">
      <c r="A105" s="2" t="s">
        <v>1442</v>
      </c>
      <c r="B105" s="699" t="s">
        <v>46</v>
      </c>
      <c r="C105" s="385">
        <f>VLOOKUP(B105,'7'!$B$7:$C$26,2,FALSE)</f>
        <v>0</v>
      </c>
      <c r="D105" s="385">
        <f>HLOOKUP(B105,'11'!$D$6:$W$75,70,FALSE)</f>
        <v>0</v>
      </c>
      <c r="E105" s="700"/>
      <c r="F105" s="394" t="str">
        <f t="shared" si="6"/>
        <v>Gerai</v>
      </c>
      <c r="G105" s="389">
        <f t="shared" si="5"/>
        <v>0</v>
      </c>
    </row>
    <row r="106" spans="1:7" x14ac:dyDescent="0.25">
      <c r="A106" s="2" t="s">
        <v>1443</v>
      </c>
      <c r="B106" s="699" t="s">
        <v>47</v>
      </c>
      <c r="C106" s="385">
        <f>VLOOKUP(B106,'7'!$B$7:$C$26,2,FALSE)</f>
        <v>0</v>
      </c>
      <c r="D106" s="385">
        <f>HLOOKUP(B106,'11'!$D$6:$W$75,70,FALSE)</f>
        <v>0</v>
      </c>
      <c r="E106" s="700"/>
      <c r="F106" s="394" t="str">
        <f t="shared" si="6"/>
        <v>Gerai</v>
      </c>
      <c r="G106" s="389">
        <f t="shared" si="5"/>
        <v>0</v>
      </c>
    </row>
    <row r="107" spans="1:7" x14ac:dyDescent="0.25">
      <c r="A107" s="2" t="s">
        <v>1444</v>
      </c>
      <c r="B107" s="699" t="s">
        <v>48</v>
      </c>
      <c r="C107" s="385">
        <f>VLOOKUP(B107,'7'!$B$7:$C$26,2,FALSE)</f>
        <v>0</v>
      </c>
      <c r="D107" s="385">
        <f>HLOOKUP(B107,'11'!$D$6:$W$75,70,FALSE)</f>
        <v>0</v>
      </c>
      <c r="E107" s="700"/>
      <c r="F107" s="394" t="str">
        <f t="shared" si="6"/>
        <v>Gerai</v>
      </c>
      <c r="G107" s="389">
        <f t="shared" si="5"/>
        <v>0</v>
      </c>
    </row>
    <row r="108" spans="1:7" x14ac:dyDescent="0.25">
      <c r="A108" s="2" t="s">
        <v>1445</v>
      </c>
      <c r="B108" s="699" t="s">
        <v>49</v>
      </c>
      <c r="C108" s="385">
        <f>VLOOKUP(B108,'7'!$B$7:$C$26,2,FALSE)</f>
        <v>0</v>
      </c>
      <c r="D108" s="385">
        <f>HLOOKUP(B108,'11'!$D$6:$W$75,70,FALSE)</f>
        <v>0</v>
      </c>
      <c r="E108" s="700"/>
      <c r="F108" s="394" t="str">
        <f t="shared" si="6"/>
        <v>Gerai</v>
      </c>
      <c r="G108" s="389">
        <f t="shared" si="5"/>
        <v>0</v>
      </c>
    </row>
    <row r="109" spans="1:7" x14ac:dyDescent="0.25">
      <c r="A109" s="2" t="s">
        <v>1446</v>
      </c>
      <c r="B109" s="699" t="s">
        <v>50</v>
      </c>
      <c r="C109" s="385">
        <f>VLOOKUP(B109,'7'!$B$7:$C$26,2,FALSE)</f>
        <v>0</v>
      </c>
      <c r="D109" s="385">
        <f>HLOOKUP(B109,'11'!$D$6:$W$75,70,FALSE)</f>
        <v>0</v>
      </c>
      <c r="E109" s="700"/>
      <c r="F109" s="394" t="str">
        <f t="shared" si="6"/>
        <v>Gerai</v>
      </c>
      <c r="G109" s="389">
        <f t="shared" si="5"/>
        <v>0</v>
      </c>
    </row>
    <row r="110" spans="1:7" x14ac:dyDescent="0.25">
      <c r="A110" s="2" t="s">
        <v>1447</v>
      </c>
      <c r="B110" s="699" t="s">
        <v>51</v>
      </c>
      <c r="C110" s="385">
        <f>VLOOKUP(B110,'7'!$B$7:$C$26,2,FALSE)</f>
        <v>0</v>
      </c>
      <c r="D110" s="385">
        <f>HLOOKUP(B110,'11'!$D$6:$W$75,70,FALSE)</f>
        <v>0</v>
      </c>
      <c r="E110" s="700"/>
      <c r="F110" s="394" t="str">
        <f t="shared" si="6"/>
        <v>Gerai</v>
      </c>
      <c r="G110" s="389">
        <f t="shared" si="5"/>
        <v>0</v>
      </c>
    </row>
    <row r="111" spans="1:7" ht="15.75" thickBot="1" x14ac:dyDescent="0.3">
      <c r="A111" s="2" t="s">
        <v>1448</v>
      </c>
      <c r="B111" s="701" t="s">
        <v>52</v>
      </c>
      <c r="C111" s="702">
        <f>VLOOKUP(B111,'7'!$B$7:$C$26,2,FALSE)</f>
        <v>0</v>
      </c>
      <c r="D111" s="702">
        <f>HLOOKUP(B111,'11'!$D$6:$W$75,70,FALSE)</f>
        <v>0</v>
      </c>
      <c r="E111" s="703"/>
      <c r="F111" s="395" t="str">
        <f t="shared" si="6"/>
        <v>Gerai</v>
      </c>
      <c r="G111" s="390">
        <f t="shared" si="5"/>
        <v>0</v>
      </c>
    </row>
    <row r="114" spans="2:3" x14ac:dyDescent="0.25">
      <c r="B114" s="2"/>
      <c r="C114" s="360" t="s">
        <v>1360</v>
      </c>
    </row>
    <row r="115" spans="2:3" ht="45" x14ac:dyDescent="0.25">
      <c r="B115" s="2">
        <v>1</v>
      </c>
      <c r="C115" s="312" t="s">
        <v>1452</v>
      </c>
    </row>
    <row r="116" spans="2:3" ht="30" x14ac:dyDescent="0.25">
      <c r="B116" s="2">
        <v>2</v>
      </c>
      <c r="C116" s="312" t="s">
        <v>1361</v>
      </c>
    </row>
    <row r="117" spans="2:3" ht="90" x14ac:dyDescent="0.25">
      <c r="B117" s="2">
        <v>3</v>
      </c>
      <c r="C117" s="312" t="s">
        <v>1449</v>
      </c>
    </row>
    <row r="118" spans="2:3" ht="45" x14ac:dyDescent="0.25">
      <c r="B118" s="2">
        <v>4</v>
      </c>
      <c r="C118" s="312" t="s">
        <v>1453</v>
      </c>
    </row>
    <row r="119" spans="2:3" ht="90" x14ac:dyDescent="0.25">
      <c r="B119" s="2">
        <v>5</v>
      </c>
      <c r="C119" s="312" t="s">
        <v>1451</v>
      </c>
    </row>
    <row r="120" spans="2:3" x14ac:dyDescent="0.25">
      <c r="B120" s="2">
        <v>6</v>
      </c>
      <c r="C120" s="312" t="s">
        <v>1362</v>
      </c>
    </row>
    <row r="121" spans="2:3" ht="30" x14ac:dyDescent="0.25">
      <c r="B121" s="2">
        <v>7</v>
      </c>
      <c r="C121" s="312" t="s">
        <v>1454</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92:E111 E50:E51 E54:E69">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opLeftCell="A6" zoomScaleNormal="100" workbookViewId="0">
      <selection activeCell="G23" sqref="G23"/>
    </sheetView>
  </sheetViews>
  <sheetFormatPr defaultColWidth="9.140625" defaultRowHeight="15" x14ac:dyDescent="0.25"/>
  <cols>
    <col min="1" max="1" width="8.7109375" style="10" customWidth="1"/>
    <col min="2" max="2" width="52.7109375" style="10" customWidth="1"/>
    <col min="3" max="3" width="10.7109375" style="12" customWidth="1"/>
    <col min="4" max="23" width="11.7109375" style="81" customWidth="1"/>
    <col min="24" max="16384" width="9.140625" style="10"/>
  </cols>
  <sheetData>
    <row r="1" spans="1:23" s="42" customFormat="1" ht="18.75" x14ac:dyDescent="0.25">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25">
      <c r="A2"/>
      <c r="B2"/>
      <c r="C2" s="8"/>
      <c r="D2" s="84"/>
      <c r="E2" s="84"/>
      <c r="F2" s="84"/>
      <c r="G2" s="84"/>
      <c r="H2" s="84"/>
      <c r="I2" s="84"/>
      <c r="J2" s="84"/>
      <c r="K2" s="84"/>
      <c r="L2" s="84"/>
      <c r="M2" s="84"/>
      <c r="N2" s="84"/>
      <c r="O2" s="84"/>
      <c r="P2" s="84"/>
      <c r="Q2" s="84"/>
      <c r="R2" s="84"/>
      <c r="S2" s="84"/>
      <c r="T2" s="84"/>
      <c r="U2" s="84"/>
      <c r="V2" s="84"/>
      <c r="W2" s="84"/>
    </row>
    <row r="3" spans="1:23" s="13" customFormat="1" x14ac:dyDescent="0.25">
      <c r="A3" s="1"/>
      <c r="B3" s="140" t="s">
        <v>1272</v>
      </c>
      <c r="C3" s="205" t="str">
        <f>'1'!C8</f>
        <v>ŠIRV</v>
      </c>
    </row>
    <row r="4" spans="1:23" customFormat="1" ht="15.75" thickBot="1" x14ac:dyDescent="0.3"/>
    <row r="5" spans="1:23" x14ac:dyDescent="0.25">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35">
      <c r="A6" t="s">
        <v>433</v>
      </c>
      <c r="B6" s="707"/>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25">
      <c r="A7" t="s">
        <v>434</v>
      </c>
      <c r="B7" s="708"/>
      <c r="C7" s="704" t="s">
        <v>160</v>
      </c>
      <c r="D7" s="705" t="str">
        <f>'10'!D7</f>
        <v>Verslo pradžia ir plėtra</v>
      </c>
      <c r="E7" s="705" t="str">
        <f>'10'!E7</f>
        <v>Kaimo bendruomenių ir NVO iniciatyvų įgyvendinimas</v>
      </c>
      <c r="F7" s="705" t="str">
        <f>'10'!F7</f>
        <v>Socialinio verslo kūrimas ir plėtra</v>
      </c>
      <c r="G7" s="705" t="str">
        <f>'10'!G7</f>
        <v>Infrastruktūros gerinimas, kuriant patrauklią aplinką paslaugoms teikti</v>
      </c>
      <c r="H7" s="705" t="str">
        <f>'10'!H7</f>
        <v>VVG teritorinis bendradarbiavimas</v>
      </c>
      <c r="I7" s="705">
        <f>'10'!I7</f>
        <v>0</v>
      </c>
      <c r="J7" s="705">
        <f>'10'!J7</f>
        <v>0</v>
      </c>
      <c r="K7" s="705">
        <f>'10'!K7</f>
        <v>0</v>
      </c>
      <c r="L7" s="705">
        <f>'10'!L7</f>
        <v>0</v>
      </c>
      <c r="M7" s="705">
        <f>'10'!M7</f>
        <v>0</v>
      </c>
      <c r="N7" s="705">
        <f>'10'!N7</f>
        <v>0</v>
      </c>
      <c r="O7" s="705">
        <f>'10'!O7</f>
        <v>0</v>
      </c>
      <c r="P7" s="705">
        <f>'10'!P7</f>
        <v>0</v>
      </c>
      <c r="Q7" s="705">
        <f>'10'!Q7</f>
        <v>0</v>
      </c>
      <c r="R7" s="705">
        <f>'10'!R7</f>
        <v>0</v>
      </c>
      <c r="S7" s="705">
        <f>'10'!S7</f>
        <v>0</v>
      </c>
      <c r="T7" s="705">
        <f>'10'!T7</f>
        <v>0</v>
      </c>
      <c r="U7" s="705">
        <f>'10'!U7</f>
        <v>0</v>
      </c>
      <c r="V7" s="705">
        <f>'10'!V7</f>
        <v>0</v>
      </c>
      <c r="W7" s="709">
        <f>'10'!W7</f>
        <v>0</v>
      </c>
    </row>
    <row r="8" spans="1:23" x14ac:dyDescent="0.25">
      <c r="A8" t="s">
        <v>435</v>
      </c>
      <c r="B8" s="533" t="s">
        <v>457</v>
      </c>
      <c r="C8" s="112">
        <f>SUM(D8:W8)</f>
        <v>3.75</v>
      </c>
      <c r="D8" s="111">
        <f>'11'!D25</f>
        <v>2.5</v>
      </c>
      <c r="E8" s="111">
        <f>'11'!E25</f>
        <v>0</v>
      </c>
      <c r="F8" s="111">
        <f>'11'!F25</f>
        <v>1</v>
      </c>
      <c r="G8" s="111">
        <f>'11'!G25</f>
        <v>0.25</v>
      </c>
      <c r="H8" s="111">
        <f>'11'!H25</f>
        <v>0</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25">
      <c r="A9" t="s">
        <v>436</v>
      </c>
      <c r="B9" s="533" t="str">
        <f>'11'!B26</f>
        <v>Ar aktualus darbo vietų paskirstymas pagal lytį?</v>
      </c>
      <c r="C9" s="748"/>
      <c r="D9" s="111" t="str">
        <f>'11'!D26</f>
        <v>Ne</v>
      </c>
      <c r="E9" s="111" t="str">
        <f>'11'!E26</f>
        <v>Ne</v>
      </c>
      <c r="F9" s="111" t="str">
        <f>'11'!F26</f>
        <v>Ne</v>
      </c>
      <c r="G9" s="111" t="str">
        <f>'11'!G26</f>
        <v>Ne</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25">
      <c r="A10" t="s">
        <v>437</v>
      </c>
      <c r="B10" s="533" t="str">
        <f>'11'!B27</f>
        <v>Ar aktualus darbo vietų paskirstymas pagal amžių?</v>
      </c>
      <c r="C10" s="748"/>
      <c r="D10" s="111" t="str">
        <f>'11'!D27</f>
        <v>Ne</v>
      </c>
      <c r="E10" s="111" t="str">
        <f>'11'!E27</f>
        <v>Ne</v>
      </c>
      <c r="F10" s="111" t="str">
        <f>'11'!F27</f>
        <v>Ne</v>
      </c>
      <c r="G10" s="111" t="str">
        <f>'11'!G27</f>
        <v>Ne</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25">
      <c r="A11" t="s">
        <v>438</v>
      </c>
      <c r="B11" s="382" t="s">
        <v>468</v>
      </c>
      <c r="C11" s="112">
        <f t="shared" ref="C11:C15" si="0">SUM(D11:W11)</f>
        <v>3.75</v>
      </c>
      <c r="D11" s="111">
        <f>SUM(D12:D14)</f>
        <v>2.5</v>
      </c>
      <c r="E11" s="111">
        <f t="shared" ref="E11:W11" si="1">SUM(E12:E14)</f>
        <v>0</v>
      </c>
      <c r="F11" s="111">
        <f t="shared" si="1"/>
        <v>1</v>
      </c>
      <c r="G11" s="111">
        <f t="shared" si="1"/>
        <v>0.25</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25">
      <c r="A12" t="s">
        <v>439</v>
      </c>
      <c r="B12" s="533" t="s">
        <v>146</v>
      </c>
      <c r="C12" s="112">
        <f t="shared" si="0"/>
        <v>0</v>
      </c>
      <c r="D12" s="706" t="str">
        <f t="shared" ref="D12:W14" si="2">IF(D$9="taip","Užpildykite","netaikoma")</f>
        <v>netaikoma</v>
      </c>
      <c r="E12" s="706" t="str">
        <f t="shared" si="2"/>
        <v>netaikoma</v>
      </c>
      <c r="F12" s="706" t="str">
        <f t="shared" si="2"/>
        <v>netaikoma</v>
      </c>
      <c r="G12" s="706" t="str">
        <f t="shared" si="2"/>
        <v>netaikoma</v>
      </c>
      <c r="H12" s="706" t="str">
        <f t="shared" si="2"/>
        <v>netaikoma</v>
      </c>
      <c r="I12" s="706" t="str">
        <f t="shared" si="2"/>
        <v>netaikoma</v>
      </c>
      <c r="J12" s="706" t="str">
        <f t="shared" si="2"/>
        <v>netaikoma</v>
      </c>
      <c r="K12" s="706" t="str">
        <f t="shared" si="2"/>
        <v>netaikoma</v>
      </c>
      <c r="L12" s="706" t="str">
        <f t="shared" si="2"/>
        <v>netaikoma</v>
      </c>
      <c r="M12" s="706" t="str">
        <f t="shared" si="2"/>
        <v>netaikoma</v>
      </c>
      <c r="N12" s="706" t="str">
        <f t="shared" si="2"/>
        <v>netaikoma</v>
      </c>
      <c r="O12" s="706" t="str">
        <f t="shared" si="2"/>
        <v>netaikoma</v>
      </c>
      <c r="P12" s="706" t="str">
        <f t="shared" si="2"/>
        <v>netaikoma</v>
      </c>
      <c r="Q12" s="706" t="str">
        <f t="shared" si="2"/>
        <v>netaikoma</v>
      </c>
      <c r="R12" s="706" t="str">
        <f t="shared" si="2"/>
        <v>netaikoma</v>
      </c>
      <c r="S12" s="706" t="str">
        <f t="shared" si="2"/>
        <v>netaikoma</v>
      </c>
      <c r="T12" s="706" t="str">
        <f t="shared" si="2"/>
        <v>netaikoma</v>
      </c>
      <c r="U12" s="706" t="str">
        <f t="shared" si="2"/>
        <v>netaikoma</v>
      </c>
      <c r="V12" s="706" t="str">
        <f t="shared" si="2"/>
        <v>netaikoma</v>
      </c>
      <c r="W12" s="710" t="str">
        <f t="shared" si="2"/>
        <v>netaikoma</v>
      </c>
    </row>
    <row r="13" spans="1:23" x14ac:dyDescent="0.25">
      <c r="A13" t="s">
        <v>440</v>
      </c>
      <c r="B13" s="533" t="s">
        <v>147</v>
      </c>
      <c r="C13" s="112">
        <f t="shared" si="0"/>
        <v>0</v>
      </c>
      <c r="D13" s="706" t="str">
        <f t="shared" ref="D13:S13" si="3">IF(D$9="taip","Užpildykite","netaikoma")</f>
        <v>netaikoma</v>
      </c>
      <c r="E13" s="706" t="str">
        <f t="shared" si="3"/>
        <v>netaikoma</v>
      </c>
      <c r="F13" s="706" t="str">
        <f t="shared" si="3"/>
        <v>netaikoma</v>
      </c>
      <c r="G13" s="706" t="str">
        <f t="shared" si="3"/>
        <v>netaikoma</v>
      </c>
      <c r="H13" s="706" t="str">
        <f t="shared" si="3"/>
        <v>netaikoma</v>
      </c>
      <c r="I13" s="706" t="str">
        <f t="shared" si="3"/>
        <v>netaikoma</v>
      </c>
      <c r="J13" s="706" t="str">
        <f t="shared" si="3"/>
        <v>netaikoma</v>
      </c>
      <c r="K13" s="706" t="str">
        <f t="shared" si="3"/>
        <v>netaikoma</v>
      </c>
      <c r="L13" s="706" t="str">
        <f t="shared" si="3"/>
        <v>netaikoma</v>
      </c>
      <c r="M13" s="706" t="str">
        <f t="shared" si="3"/>
        <v>netaikoma</v>
      </c>
      <c r="N13" s="706" t="str">
        <f t="shared" si="3"/>
        <v>netaikoma</v>
      </c>
      <c r="O13" s="706" t="str">
        <f t="shared" si="3"/>
        <v>netaikoma</v>
      </c>
      <c r="P13" s="706" t="str">
        <f t="shared" si="3"/>
        <v>netaikoma</v>
      </c>
      <c r="Q13" s="706" t="str">
        <f t="shared" si="3"/>
        <v>netaikoma</v>
      </c>
      <c r="R13" s="706" t="str">
        <f t="shared" si="3"/>
        <v>netaikoma</v>
      </c>
      <c r="S13" s="706" t="str">
        <f t="shared" si="3"/>
        <v>netaikoma</v>
      </c>
      <c r="T13" s="706" t="str">
        <f t="shared" si="2"/>
        <v>netaikoma</v>
      </c>
      <c r="U13" s="706" t="str">
        <f t="shared" si="2"/>
        <v>netaikoma</v>
      </c>
      <c r="V13" s="706" t="str">
        <f t="shared" si="2"/>
        <v>netaikoma</v>
      </c>
      <c r="W13" s="710" t="str">
        <f t="shared" si="2"/>
        <v>netaikoma</v>
      </c>
    </row>
    <row r="14" spans="1:23" x14ac:dyDescent="0.25">
      <c r="A14" t="s">
        <v>441</v>
      </c>
      <c r="B14" s="533" t="s">
        <v>148</v>
      </c>
      <c r="C14" s="112">
        <f t="shared" si="0"/>
        <v>3.75</v>
      </c>
      <c r="D14" s="706">
        <v>2.5</v>
      </c>
      <c r="E14" s="706">
        <v>0</v>
      </c>
      <c r="F14" s="706">
        <v>1</v>
      </c>
      <c r="G14" s="706">
        <v>0.25</v>
      </c>
      <c r="H14" s="706" t="str">
        <f t="shared" si="2"/>
        <v>netaikoma</v>
      </c>
      <c r="I14" s="706" t="str">
        <f t="shared" si="2"/>
        <v>netaikoma</v>
      </c>
      <c r="J14" s="706" t="str">
        <f t="shared" si="2"/>
        <v>netaikoma</v>
      </c>
      <c r="K14" s="706" t="str">
        <f t="shared" si="2"/>
        <v>netaikoma</v>
      </c>
      <c r="L14" s="706" t="str">
        <f t="shared" si="2"/>
        <v>netaikoma</v>
      </c>
      <c r="M14" s="706" t="str">
        <f t="shared" si="2"/>
        <v>netaikoma</v>
      </c>
      <c r="N14" s="706" t="str">
        <f t="shared" si="2"/>
        <v>netaikoma</v>
      </c>
      <c r="O14" s="706" t="str">
        <f t="shared" si="2"/>
        <v>netaikoma</v>
      </c>
      <c r="P14" s="706" t="str">
        <f t="shared" si="2"/>
        <v>netaikoma</v>
      </c>
      <c r="Q14" s="706" t="str">
        <f t="shared" si="2"/>
        <v>netaikoma</v>
      </c>
      <c r="R14" s="706" t="str">
        <f t="shared" si="2"/>
        <v>netaikoma</v>
      </c>
      <c r="S14" s="706" t="str">
        <f t="shared" si="2"/>
        <v>netaikoma</v>
      </c>
      <c r="T14" s="706" t="str">
        <f t="shared" si="2"/>
        <v>netaikoma</v>
      </c>
      <c r="U14" s="706" t="str">
        <f t="shared" si="2"/>
        <v>netaikoma</v>
      </c>
      <c r="V14" s="706" t="str">
        <f t="shared" si="2"/>
        <v>netaikoma</v>
      </c>
      <c r="W14" s="710" t="str">
        <f t="shared" si="2"/>
        <v>netaikoma</v>
      </c>
    </row>
    <row r="15" spans="1:23" x14ac:dyDescent="0.25">
      <c r="A15" t="s">
        <v>442</v>
      </c>
      <c r="B15" s="382" t="s">
        <v>403</v>
      </c>
      <c r="C15" s="112">
        <f t="shared" si="0"/>
        <v>3.75</v>
      </c>
      <c r="D15" s="111">
        <f>SUM(D16:D18)</f>
        <v>2.5</v>
      </c>
      <c r="E15" s="111">
        <f t="shared" ref="E15:W15" si="4">SUM(E16:E18)</f>
        <v>0</v>
      </c>
      <c r="F15" s="111">
        <f t="shared" si="4"/>
        <v>1</v>
      </c>
      <c r="G15" s="111">
        <f t="shared" si="4"/>
        <v>0.25</v>
      </c>
      <c r="H15" s="111">
        <f t="shared" si="4"/>
        <v>0</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25">
      <c r="A16" t="s">
        <v>443</v>
      </c>
      <c r="B16" s="533" t="s">
        <v>145</v>
      </c>
      <c r="C16" s="112">
        <f>SUM(D16:W16)</f>
        <v>0</v>
      </c>
      <c r="D16" s="706" t="str">
        <f t="shared" ref="D16:W18" si="5">IF(D$10="taip","Užpildykite","netaikoma")</f>
        <v>netaikoma</v>
      </c>
      <c r="E16" s="706" t="str">
        <f t="shared" si="5"/>
        <v>netaikoma</v>
      </c>
      <c r="F16" s="706" t="str">
        <f t="shared" si="5"/>
        <v>netaikoma</v>
      </c>
      <c r="G16" s="706" t="str">
        <f t="shared" si="5"/>
        <v>netaikoma</v>
      </c>
      <c r="H16" s="706" t="str">
        <f t="shared" si="5"/>
        <v>netaikoma</v>
      </c>
      <c r="I16" s="706" t="str">
        <f t="shared" si="5"/>
        <v>netaikoma</v>
      </c>
      <c r="J16" s="706" t="str">
        <f t="shared" si="5"/>
        <v>netaikoma</v>
      </c>
      <c r="K16" s="706" t="str">
        <f t="shared" si="5"/>
        <v>netaikoma</v>
      </c>
      <c r="L16" s="706" t="str">
        <f t="shared" si="5"/>
        <v>netaikoma</v>
      </c>
      <c r="M16" s="706" t="str">
        <f t="shared" si="5"/>
        <v>netaikoma</v>
      </c>
      <c r="N16" s="706" t="str">
        <f t="shared" si="5"/>
        <v>netaikoma</v>
      </c>
      <c r="O16" s="706" t="str">
        <f t="shared" si="5"/>
        <v>netaikoma</v>
      </c>
      <c r="P16" s="706" t="str">
        <f t="shared" si="5"/>
        <v>netaikoma</v>
      </c>
      <c r="Q16" s="706" t="str">
        <f t="shared" si="5"/>
        <v>netaikoma</v>
      </c>
      <c r="R16" s="706" t="str">
        <f t="shared" si="5"/>
        <v>netaikoma</v>
      </c>
      <c r="S16" s="706" t="str">
        <f t="shared" si="5"/>
        <v>netaikoma</v>
      </c>
      <c r="T16" s="706" t="str">
        <f t="shared" si="5"/>
        <v>netaikoma</v>
      </c>
      <c r="U16" s="706" t="str">
        <f t="shared" si="5"/>
        <v>netaikoma</v>
      </c>
      <c r="V16" s="706" t="str">
        <f t="shared" si="5"/>
        <v>netaikoma</v>
      </c>
      <c r="W16" s="710" t="str">
        <f t="shared" si="5"/>
        <v>netaikoma</v>
      </c>
    </row>
    <row r="17" spans="1:23" x14ac:dyDescent="0.25">
      <c r="A17" t="s">
        <v>444</v>
      </c>
      <c r="B17" s="533" t="s">
        <v>143</v>
      </c>
      <c r="C17" s="112">
        <f>SUM(D17:W17)</f>
        <v>0</v>
      </c>
      <c r="D17" s="706" t="str">
        <f t="shared" ref="D17:S17" si="6">IF(D$10="taip","Užpildykite","netaikoma")</f>
        <v>netaikoma</v>
      </c>
      <c r="E17" s="706" t="str">
        <f t="shared" si="6"/>
        <v>netaikoma</v>
      </c>
      <c r="F17" s="706" t="str">
        <f t="shared" si="6"/>
        <v>netaikoma</v>
      </c>
      <c r="G17" s="706" t="str">
        <f t="shared" si="6"/>
        <v>netaikoma</v>
      </c>
      <c r="H17" s="706" t="str">
        <f t="shared" si="6"/>
        <v>netaikoma</v>
      </c>
      <c r="I17" s="706" t="str">
        <f t="shared" si="6"/>
        <v>netaikoma</v>
      </c>
      <c r="J17" s="706" t="str">
        <f t="shared" si="6"/>
        <v>netaikoma</v>
      </c>
      <c r="K17" s="706" t="str">
        <f t="shared" si="6"/>
        <v>netaikoma</v>
      </c>
      <c r="L17" s="706" t="str">
        <f t="shared" si="6"/>
        <v>netaikoma</v>
      </c>
      <c r="M17" s="706" t="str">
        <f t="shared" si="6"/>
        <v>netaikoma</v>
      </c>
      <c r="N17" s="706" t="str">
        <f t="shared" si="6"/>
        <v>netaikoma</v>
      </c>
      <c r="O17" s="706" t="str">
        <f t="shared" si="6"/>
        <v>netaikoma</v>
      </c>
      <c r="P17" s="706" t="str">
        <f t="shared" si="6"/>
        <v>netaikoma</v>
      </c>
      <c r="Q17" s="706" t="str">
        <f t="shared" si="6"/>
        <v>netaikoma</v>
      </c>
      <c r="R17" s="706" t="str">
        <f t="shared" si="6"/>
        <v>netaikoma</v>
      </c>
      <c r="S17" s="706" t="str">
        <f t="shared" si="6"/>
        <v>netaikoma</v>
      </c>
      <c r="T17" s="706" t="str">
        <f t="shared" si="5"/>
        <v>netaikoma</v>
      </c>
      <c r="U17" s="706" t="str">
        <f t="shared" si="5"/>
        <v>netaikoma</v>
      </c>
      <c r="V17" s="706" t="str">
        <f t="shared" si="5"/>
        <v>netaikoma</v>
      </c>
      <c r="W17" s="710" t="str">
        <f t="shared" si="5"/>
        <v>netaikoma</v>
      </c>
    </row>
    <row r="18" spans="1:23" ht="15.75" thickBot="1" x14ac:dyDescent="0.3">
      <c r="A18" t="s">
        <v>445</v>
      </c>
      <c r="B18" s="711" t="s">
        <v>144</v>
      </c>
      <c r="C18" s="712">
        <f>SUM(D18:W18)</f>
        <v>3.75</v>
      </c>
      <c r="D18" s="713">
        <v>2.5</v>
      </c>
      <c r="E18" s="713">
        <v>0</v>
      </c>
      <c r="F18" s="713">
        <v>1</v>
      </c>
      <c r="G18" s="713">
        <v>0.25</v>
      </c>
      <c r="H18" s="713" t="str">
        <f t="shared" si="5"/>
        <v>netaikoma</v>
      </c>
      <c r="I18" s="713" t="str">
        <f t="shared" si="5"/>
        <v>netaikoma</v>
      </c>
      <c r="J18" s="713" t="str">
        <f t="shared" si="5"/>
        <v>netaikoma</v>
      </c>
      <c r="K18" s="713" t="str">
        <f t="shared" si="5"/>
        <v>netaikoma</v>
      </c>
      <c r="L18" s="713" t="str">
        <f t="shared" si="5"/>
        <v>netaikoma</v>
      </c>
      <c r="M18" s="713" t="str">
        <f t="shared" si="5"/>
        <v>netaikoma</v>
      </c>
      <c r="N18" s="713" t="str">
        <f t="shared" si="5"/>
        <v>netaikoma</v>
      </c>
      <c r="O18" s="713" t="str">
        <f t="shared" si="5"/>
        <v>netaikoma</v>
      </c>
      <c r="P18" s="713" t="str">
        <f t="shared" si="5"/>
        <v>netaikoma</v>
      </c>
      <c r="Q18" s="713" t="str">
        <f t="shared" si="5"/>
        <v>netaikoma</v>
      </c>
      <c r="R18" s="713" t="str">
        <f t="shared" si="5"/>
        <v>netaikoma</v>
      </c>
      <c r="S18" s="713" t="str">
        <f t="shared" si="5"/>
        <v>netaikoma</v>
      </c>
      <c r="T18" s="713" t="str">
        <f t="shared" si="5"/>
        <v>netaikoma</v>
      </c>
      <c r="U18" s="713" t="str">
        <f t="shared" si="5"/>
        <v>netaikoma</v>
      </c>
      <c r="V18" s="713" t="str">
        <f t="shared" si="5"/>
        <v>netaikoma</v>
      </c>
      <c r="W18" s="714" t="str">
        <f t="shared" si="5"/>
        <v>netaikoma</v>
      </c>
    </row>
    <row r="19" spans="1:23" x14ac:dyDescent="0.25">
      <c r="A19" t="s">
        <v>446</v>
      </c>
      <c r="B19" s="197" t="s">
        <v>1650</v>
      </c>
      <c r="C19" s="198" t="str">
        <f t="shared" ref="C19" si="7">IF(C8=C11,"Gerai","Klaida")</f>
        <v>Gerai</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25">
      <c r="A20" t="s">
        <v>447</v>
      </c>
      <c r="B20" s="197" t="s">
        <v>1651</v>
      </c>
      <c r="C20" s="196"/>
      <c r="D20" s="639" t="str">
        <f>IF(D9="Taip",IF(D11=0,"Neužpildyta","Gerai"),"Gerai")</f>
        <v>Gerai</v>
      </c>
      <c r="E20" s="639" t="str">
        <f t="shared" ref="E20:W20" si="9">IF(E9="Taip",IF(E11=0,"Neužpildyta","Gerai"),"Gerai")</f>
        <v>Gerai</v>
      </c>
      <c r="F20" s="639" t="str">
        <f t="shared" si="9"/>
        <v>Gerai</v>
      </c>
      <c r="G20" s="639" t="str">
        <f t="shared" si="9"/>
        <v>Gerai</v>
      </c>
      <c r="H20" s="639" t="str">
        <f t="shared" si="9"/>
        <v>Gerai</v>
      </c>
      <c r="I20" s="639" t="str">
        <f t="shared" si="9"/>
        <v>Gerai</v>
      </c>
      <c r="J20" s="639" t="str">
        <f t="shared" si="9"/>
        <v>Gerai</v>
      </c>
      <c r="K20" s="639" t="str">
        <f t="shared" si="9"/>
        <v>Gerai</v>
      </c>
      <c r="L20" s="639" t="str">
        <f t="shared" si="9"/>
        <v>Gerai</v>
      </c>
      <c r="M20" s="639" t="str">
        <f t="shared" si="9"/>
        <v>Gerai</v>
      </c>
      <c r="N20" s="639" t="str">
        <f t="shared" si="9"/>
        <v>Gerai</v>
      </c>
      <c r="O20" s="639" t="str">
        <f t="shared" si="9"/>
        <v>Gerai</v>
      </c>
      <c r="P20" s="639" t="str">
        <f t="shared" si="9"/>
        <v>Gerai</v>
      </c>
      <c r="Q20" s="639" t="str">
        <f t="shared" si="9"/>
        <v>Gerai</v>
      </c>
      <c r="R20" s="639" t="str">
        <f t="shared" si="9"/>
        <v>Gerai</v>
      </c>
      <c r="S20" s="639" t="str">
        <f t="shared" si="9"/>
        <v>Gerai</v>
      </c>
      <c r="T20" s="639" t="str">
        <f t="shared" si="9"/>
        <v>Gerai</v>
      </c>
      <c r="U20" s="639" t="str">
        <f t="shared" si="9"/>
        <v>Gerai</v>
      </c>
      <c r="V20" s="639" t="str">
        <f t="shared" si="9"/>
        <v>Gerai</v>
      </c>
      <c r="W20" s="639" t="str">
        <f t="shared" si="9"/>
        <v>Gerai</v>
      </c>
    </row>
    <row r="21" spans="1:23" x14ac:dyDescent="0.25">
      <c r="A21" t="s">
        <v>1649</v>
      </c>
      <c r="B21" s="197" t="s">
        <v>1652</v>
      </c>
      <c r="C21" s="198" t="str">
        <f>IF(C8=C15,"Gerai","Klaida")</f>
        <v>Gerai</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25">
      <c r="A22" t="s">
        <v>1648</v>
      </c>
      <c r="B22" s="197" t="s">
        <v>1653</v>
      </c>
      <c r="C22" s="196"/>
      <c r="D22" s="639" t="str">
        <f>IF(D10="Taip",IF(D15=0,"Neužpildyta","Gerai"),"Gerai")</f>
        <v>Gerai</v>
      </c>
      <c r="E22" s="639" t="str">
        <f t="shared" ref="E22:W22" si="11">IF(E10="Taip",IF(E15=0,"Neužpildyta","Gerai"),"Gerai")</f>
        <v>Gerai</v>
      </c>
      <c r="F22" s="639" t="str">
        <f t="shared" si="11"/>
        <v>Gerai</v>
      </c>
      <c r="G22" s="639" t="str">
        <f t="shared" si="11"/>
        <v>Gerai</v>
      </c>
      <c r="H22" s="639" t="str">
        <f t="shared" si="11"/>
        <v>Gerai</v>
      </c>
      <c r="I22" s="639" t="str">
        <f t="shared" si="11"/>
        <v>Gerai</v>
      </c>
      <c r="J22" s="639" t="str">
        <f t="shared" si="11"/>
        <v>Gerai</v>
      </c>
      <c r="K22" s="639" t="str">
        <f t="shared" si="11"/>
        <v>Gerai</v>
      </c>
      <c r="L22" s="639" t="str">
        <f t="shared" si="11"/>
        <v>Gerai</v>
      </c>
      <c r="M22" s="639" t="str">
        <f t="shared" si="11"/>
        <v>Gerai</v>
      </c>
      <c r="N22" s="639" t="str">
        <f t="shared" si="11"/>
        <v>Gerai</v>
      </c>
      <c r="O22" s="639" t="str">
        <f t="shared" si="11"/>
        <v>Gerai</v>
      </c>
      <c r="P22" s="639" t="str">
        <f t="shared" si="11"/>
        <v>Gerai</v>
      </c>
      <c r="Q22" s="639" t="str">
        <f t="shared" si="11"/>
        <v>Gerai</v>
      </c>
      <c r="R22" s="639" t="str">
        <f t="shared" si="11"/>
        <v>Gerai</v>
      </c>
      <c r="S22" s="639" t="str">
        <f t="shared" si="11"/>
        <v>Gerai</v>
      </c>
      <c r="T22" s="639" t="str">
        <f t="shared" si="11"/>
        <v>Gerai</v>
      </c>
      <c r="U22" s="639" t="str">
        <f t="shared" si="11"/>
        <v>Gerai</v>
      </c>
      <c r="V22" s="639" t="str">
        <f t="shared" si="11"/>
        <v>Gerai</v>
      </c>
      <c r="W22" s="639" t="str">
        <f t="shared" si="11"/>
        <v>Gerai</v>
      </c>
    </row>
    <row r="24" spans="1:23" x14ac:dyDescent="0.25">
      <c r="B24" s="95"/>
    </row>
    <row r="25" spans="1:23" x14ac:dyDescent="0.25">
      <c r="B25" s="95"/>
    </row>
    <row r="26" spans="1:23" x14ac:dyDescent="0.25">
      <c r="A26" s="1"/>
      <c r="B26" s="360" t="s">
        <v>1356</v>
      </c>
    </row>
    <row r="27" spans="1:23" ht="180" x14ac:dyDescent="0.25">
      <c r="A27" s="1">
        <v>1</v>
      </c>
      <c r="B27" s="335" t="s">
        <v>1634</v>
      </c>
    </row>
    <row r="28" spans="1:23" ht="105" x14ac:dyDescent="0.25">
      <c r="A28" s="1">
        <v>2</v>
      </c>
      <c r="B28" s="335" t="s">
        <v>1633</v>
      </c>
    </row>
    <row r="29" spans="1:23" ht="45" x14ac:dyDescent="0.25">
      <c r="A29" s="1">
        <v>3</v>
      </c>
      <c r="B29" s="335" t="s">
        <v>1359</v>
      </c>
    </row>
    <row r="30" spans="1:23" ht="45" x14ac:dyDescent="0.25">
      <c r="A30" s="1">
        <v>4</v>
      </c>
      <c r="B30" s="335" t="s">
        <v>1358</v>
      </c>
    </row>
    <row r="31" spans="1:23" ht="60" x14ac:dyDescent="0.25">
      <c r="A31" s="1">
        <v>5</v>
      </c>
      <c r="B31" s="335" t="s">
        <v>1357</v>
      </c>
    </row>
    <row r="32" spans="1:23" ht="105" x14ac:dyDescent="0.25">
      <c r="A32" s="1">
        <v>6</v>
      </c>
      <c r="B32" s="335"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B18" zoomScaleNormal="100" workbookViewId="0">
      <selection activeCell="D20" sqref="D20"/>
    </sheetView>
  </sheetViews>
  <sheetFormatPr defaultColWidth="9.140625" defaultRowHeight="15" x14ac:dyDescent="0.25"/>
  <cols>
    <col min="1" max="1" width="8.7109375" style="106" customWidth="1"/>
    <col min="2" max="2" width="12.7109375" style="106" customWidth="1"/>
    <col min="3" max="3" width="28.7109375" style="13" customWidth="1"/>
    <col min="4" max="4" width="70.7109375" style="13" customWidth="1"/>
    <col min="5" max="7" width="20.7109375" style="13" customWidth="1"/>
    <col min="8" max="8" width="50.7109375" style="13" customWidth="1"/>
    <col min="9" max="9" width="40.7109375" style="13" customWidth="1"/>
    <col min="10" max="10" width="20.7109375" style="13" customWidth="1"/>
    <col min="11" max="16384" width="9.140625" style="13"/>
  </cols>
  <sheetData>
    <row r="1" spans="1:7" s="42" customFormat="1" ht="18.75" x14ac:dyDescent="0.25">
      <c r="A1" s="104" t="s">
        <v>221</v>
      </c>
      <c r="B1" s="44" t="s">
        <v>636</v>
      </c>
      <c r="C1" s="44"/>
      <c r="D1" s="44"/>
      <c r="E1" s="44"/>
      <c r="F1" s="44"/>
      <c r="G1" s="44"/>
    </row>
    <row r="2" spans="1:7" x14ac:dyDescent="0.25">
      <c r="A2" s="105"/>
      <c r="B2" s="105"/>
      <c r="C2" s="1"/>
      <c r="D2" s="1"/>
      <c r="E2" s="1"/>
      <c r="F2" s="1"/>
      <c r="G2" s="1"/>
    </row>
    <row r="3" spans="1:7" x14ac:dyDescent="0.25">
      <c r="A3" s="1"/>
      <c r="B3" s="140" t="s">
        <v>1272</v>
      </c>
      <c r="C3" s="205" t="str">
        <f>'1'!C8</f>
        <v>ŠIRV</v>
      </c>
    </row>
    <row r="4" spans="1:7" customFormat="1" ht="15.75" thickBot="1" x14ac:dyDescent="0.3"/>
    <row r="5" spans="1:7" x14ac:dyDescent="0.25">
      <c r="A5" s="105"/>
      <c r="B5" s="318">
        <v>1</v>
      </c>
      <c r="C5" s="319">
        <v>2</v>
      </c>
      <c r="D5" s="319">
        <v>3</v>
      </c>
      <c r="E5" s="319">
        <v>4</v>
      </c>
      <c r="F5" s="319">
        <v>5</v>
      </c>
      <c r="G5" s="321">
        <v>6</v>
      </c>
    </row>
    <row r="6" spans="1:7" ht="45" x14ac:dyDescent="0.25">
      <c r="A6" s="105"/>
      <c r="B6" s="362" t="s">
        <v>54</v>
      </c>
      <c r="C6" s="96" t="s">
        <v>659</v>
      </c>
      <c r="D6" s="32" t="s">
        <v>660</v>
      </c>
      <c r="E6" s="97" t="s">
        <v>642</v>
      </c>
      <c r="F6" s="97" t="s">
        <v>643</v>
      </c>
      <c r="G6" s="363" t="s">
        <v>1348</v>
      </c>
    </row>
    <row r="7" spans="1:7" x14ac:dyDescent="0.25">
      <c r="A7" s="105" t="s">
        <v>243</v>
      </c>
      <c r="B7" s="364" t="s">
        <v>0</v>
      </c>
      <c r="C7" s="23" t="s">
        <v>20</v>
      </c>
      <c r="D7" s="98" t="str">
        <f>VLOOKUP(B7,'7'!$B$7:$C$26,2,FALSE)</f>
        <v>Verslo pradžia ir plėtra</v>
      </c>
      <c r="E7" s="749" t="str">
        <f>HLOOKUP(B7,'10'!$D$6:$W$18,13,FALSE)</f>
        <v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v>
      </c>
      <c r="F7" s="750"/>
      <c r="G7" s="751"/>
    </row>
    <row r="8" spans="1:7" x14ac:dyDescent="0.25">
      <c r="A8" s="105" t="s">
        <v>244</v>
      </c>
      <c r="B8" s="365"/>
      <c r="C8" s="99" t="s">
        <v>537</v>
      </c>
      <c r="D8" s="100">
        <f>VLOOKUP(B7,'9'!$B$8:$D$27,3,FALSE)</f>
        <v>2</v>
      </c>
      <c r="E8" s="752"/>
      <c r="F8" s="753"/>
      <c r="G8" s="754"/>
    </row>
    <row r="9" spans="1:7" ht="30" x14ac:dyDescent="0.25">
      <c r="A9" s="105" t="s">
        <v>245</v>
      </c>
      <c r="B9" s="365"/>
      <c r="C9" s="101" t="s">
        <v>639</v>
      </c>
      <c r="D9" s="89" t="s">
        <v>1735</v>
      </c>
      <c r="E9" s="753"/>
      <c r="F9" s="753"/>
      <c r="G9" s="754"/>
    </row>
    <row r="10" spans="1:7" ht="45" x14ac:dyDescent="0.25">
      <c r="A10" s="105" t="s">
        <v>246</v>
      </c>
      <c r="B10" s="365"/>
      <c r="C10" s="102" t="s">
        <v>640</v>
      </c>
      <c r="D10" s="90" t="s">
        <v>1813</v>
      </c>
      <c r="E10" s="753"/>
      <c r="F10" s="753"/>
      <c r="G10" s="754"/>
    </row>
    <row r="11" spans="1:7" x14ac:dyDescent="0.25">
      <c r="A11" s="105" t="s">
        <v>247</v>
      </c>
      <c r="B11" s="365"/>
      <c r="C11" s="103" t="s">
        <v>641</v>
      </c>
      <c r="D11" s="91" t="s">
        <v>1097</v>
      </c>
      <c r="E11" s="755"/>
      <c r="F11" s="755"/>
      <c r="G11" s="756"/>
    </row>
    <row r="12" spans="1:7" ht="30" x14ac:dyDescent="0.25">
      <c r="A12" s="105" t="s">
        <v>248</v>
      </c>
      <c r="B12" s="365"/>
      <c r="C12" s="28" t="s">
        <v>366</v>
      </c>
      <c r="D12" s="92" t="s">
        <v>1822</v>
      </c>
      <c r="E12" s="13">
        <v>0</v>
      </c>
      <c r="F12" s="13">
        <v>2021</v>
      </c>
      <c r="G12" s="366">
        <v>5</v>
      </c>
    </row>
    <row r="13" spans="1:7" ht="60" x14ac:dyDescent="0.25">
      <c r="A13" s="105" t="s">
        <v>249</v>
      </c>
      <c r="B13" s="365"/>
      <c r="C13" s="28" t="s">
        <v>367</v>
      </c>
      <c r="D13" s="92" t="s">
        <v>1821</v>
      </c>
      <c r="E13" s="13">
        <v>0</v>
      </c>
      <c r="F13" s="13">
        <v>2021</v>
      </c>
      <c r="G13" s="366">
        <v>2</v>
      </c>
    </row>
    <row r="14" spans="1:7" ht="30" x14ac:dyDescent="0.25">
      <c r="A14" s="105" t="s">
        <v>250</v>
      </c>
      <c r="B14" s="367"/>
      <c r="C14" s="26" t="s">
        <v>368</v>
      </c>
      <c r="D14" s="93" t="s">
        <v>1820</v>
      </c>
      <c r="E14" s="94">
        <v>0</v>
      </c>
      <c r="F14" s="94">
        <v>2021</v>
      </c>
      <c r="G14" s="368">
        <v>2</v>
      </c>
    </row>
    <row r="15" spans="1:7" x14ac:dyDescent="0.25">
      <c r="A15" s="105" t="s">
        <v>251</v>
      </c>
      <c r="B15" s="364" t="s">
        <v>1</v>
      </c>
      <c r="C15" s="23" t="s">
        <v>20</v>
      </c>
      <c r="D15" s="98" t="str">
        <f>VLOOKUP(B15,'7'!$B$7:$C$26,2,FALSE)</f>
        <v>Kaimo bendruomenių ir NVO iniciatyvų įgyvendinimas</v>
      </c>
      <c r="E15" s="749" t="str">
        <f>HLOOKUP(B15,'10'!$D$6:$W$18,13,FALSE)</f>
        <v>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v>
      </c>
      <c r="F15" s="750"/>
      <c r="G15" s="751"/>
    </row>
    <row r="16" spans="1:7" x14ac:dyDescent="0.25">
      <c r="A16" s="105" t="s">
        <v>252</v>
      </c>
      <c r="B16" s="365"/>
      <c r="C16" s="99" t="s">
        <v>537</v>
      </c>
      <c r="D16" s="100">
        <f>VLOOKUP(B15,'9'!$B$8:$D$27,3,FALSE)</f>
        <v>2</v>
      </c>
      <c r="E16" s="752"/>
      <c r="F16" s="753"/>
      <c r="G16" s="754"/>
    </row>
    <row r="17" spans="1:7" ht="30" x14ac:dyDescent="0.25">
      <c r="A17" s="105" t="s">
        <v>478</v>
      </c>
      <c r="B17" s="365"/>
      <c r="C17" s="23" t="s">
        <v>639</v>
      </c>
      <c r="D17" s="89" t="s">
        <v>1814</v>
      </c>
      <c r="E17" s="753"/>
      <c r="F17" s="753"/>
      <c r="G17" s="754"/>
    </row>
    <row r="18" spans="1:7" ht="45" x14ac:dyDescent="0.25">
      <c r="A18" s="105" t="s">
        <v>479</v>
      </c>
      <c r="B18" s="365"/>
      <c r="C18" s="28" t="s">
        <v>640</v>
      </c>
      <c r="D18" s="90" t="s">
        <v>1815</v>
      </c>
      <c r="E18" s="753"/>
      <c r="F18" s="753"/>
      <c r="G18" s="754"/>
    </row>
    <row r="19" spans="1:7" x14ac:dyDescent="0.25">
      <c r="A19" s="105" t="s">
        <v>480</v>
      </c>
      <c r="B19" s="365"/>
      <c r="C19" s="26" t="s">
        <v>641</v>
      </c>
      <c r="D19" s="91"/>
      <c r="E19" s="755"/>
      <c r="F19" s="755"/>
      <c r="G19" s="756"/>
    </row>
    <row r="20" spans="1:7" ht="60" x14ac:dyDescent="0.25">
      <c r="A20" s="105" t="s">
        <v>943</v>
      </c>
      <c r="B20" s="365"/>
      <c r="C20" s="28" t="s">
        <v>366</v>
      </c>
      <c r="D20" s="92" t="s">
        <v>1843</v>
      </c>
      <c r="E20" s="13">
        <v>0</v>
      </c>
      <c r="F20" s="13">
        <v>2021</v>
      </c>
      <c r="G20" s="366">
        <v>5</v>
      </c>
    </row>
    <row r="21" spans="1:7" ht="30" x14ac:dyDescent="0.25">
      <c r="A21" s="105" t="s">
        <v>944</v>
      </c>
      <c r="B21" s="365"/>
      <c r="C21" s="28" t="s">
        <v>367</v>
      </c>
      <c r="D21" s="92" t="s">
        <v>1819</v>
      </c>
      <c r="E21" s="13">
        <v>0</v>
      </c>
      <c r="F21" s="13">
        <v>2021</v>
      </c>
      <c r="G21" s="366">
        <v>2</v>
      </c>
    </row>
    <row r="22" spans="1:7" x14ac:dyDescent="0.25">
      <c r="A22" s="105" t="s">
        <v>945</v>
      </c>
      <c r="B22" s="367"/>
      <c r="C22" s="26" t="s">
        <v>368</v>
      </c>
      <c r="D22" s="93"/>
      <c r="E22" s="94"/>
      <c r="F22" s="94"/>
      <c r="G22" s="368"/>
    </row>
    <row r="23" spans="1:7" x14ac:dyDescent="0.25">
      <c r="A23" s="105" t="s">
        <v>946</v>
      </c>
      <c r="B23" s="364" t="s">
        <v>2</v>
      </c>
      <c r="C23" s="23" t="s">
        <v>20</v>
      </c>
      <c r="D23" s="98" t="str">
        <f>VLOOKUP(B23,'7'!$B$7:$C$26,2,FALSE)</f>
        <v>Socialinio verslo kūrimas ir plėtra</v>
      </c>
      <c r="E23" s="749" t="str">
        <f>HLOOKUP(B23,'10'!$D$6:$W$18,13,FALSE)</f>
        <v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v>
      </c>
      <c r="F23" s="750"/>
      <c r="G23" s="751"/>
    </row>
    <row r="24" spans="1:7" x14ac:dyDescent="0.25">
      <c r="A24" s="105" t="s">
        <v>947</v>
      </c>
      <c r="B24" s="365"/>
      <c r="C24" s="99" t="s">
        <v>537</v>
      </c>
      <c r="D24" s="100">
        <f>VLOOKUP(B23,'9'!$B$8:$D$27,3,FALSE)</f>
        <v>1</v>
      </c>
      <c r="E24" s="752"/>
      <c r="F24" s="753"/>
      <c r="G24" s="754"/>
    </row>
    <row r="25" spans="1:7" ht="30" x14ac:dyDescent="0.25">
      <c r="A25" s="105" t="s">
        <v>948</v>
      </c>
      <c r="B25" s="365"/>
      <c r="C25" s="23" t="s">
        <v>639</v>
      </c>
      <c r="D25" s="89" t="s">
        <v>1814</v>
      </c>
      <c r="E25" s="752"/>
      <c r="F25" s="753"/>
      <c r="G25" s="754"/>
    </row>
    <row r="26" spans="1:7" x14ac:dyDescent="0.25">
      <c r="A26" s="105" t="s">
        <v>949</v>
      </c>
      <c r="B26" s="365"/>
      <c r="C26" s="28" t="s">
        <v>640</v>
      </c>
      <c r="D26" s="90"/>
      <c r="E26" s="752"/>
      <c r="F26" s="753"/>
      <c r="G26" s="754"/>
    </row>
    <row r="27" spans="1:7" x14ac:dyDescent="0.25">
      <c r="A27" s="105" t="s">
        <v>950</v>
      </c>
      <c r="B27" s="365"/>
      <c r="C27" s="26" t="s">
        <v>641</v>
      </c>
      <c r="D27" s="91"/>
      <c r="E27" s="757"/>
      <c r="F27" s="755"/>
      <c r="G27" s="756"/>
    </row>
    <row r="28" spans="1:7" ht="45" x14ac:dyDescent="0.25">
      <c r="A28" s="105" t="s">
        <v>951</v>
      </c>
      <c r="B28" s="365"/>
      <c r="C28" s="28" t="s">
        <v>366</v>
      </c>
      <c r="D28" s="92" t="s">
        <v>1842</v>
      </c>
      <c r="E28" s="13">
        <v>0</v>
      </c>
      <c r="F28" s="13">
        <v>2021</v>
      </c>
      <c r="G28" s="366">
        <v>2</v>
      </c>
    </row>
    <row r="29" spans="1:7" x14ac:dyDescent="0.25">
      <c r="A29" s="105" t="s">
        <v>952</v>
      </c>
      <c r="B29" s="365"/>
      <c r="C29" s="28" t="s">
        <v>367</v>
      </c>
      <c r="D29" s="92"/>
      <c r="G29" s="366"/>
    </row>
    <row r="30" spans="1:7" x14ac:dyDescent="0.25">
      <c r="A30" s="105" t="s">
        <v>953</v>
      </c>
      <c r="B30" s="367"/>
      <c r="C30" s="26" t="s">
        <v>368</v>
      </c>
      <c r="D30" s="93"/>
      <c r="E30" s="94"/>
      <c r="F30" s="94"/>
      <c r="G30" s="368"/>
    </row>
    <row r="31" spans="1:7" x14ac:dyDescent="0.25">
      <c r="A31" s="105" t="s">
        <v>954</v>
      </c>
      <c r="B31" s="364" t="s">
        <v>3</v>
      </c>
      <c r="C31" s="23" t="s">
        <v>20</v>
      </c>
      <c r="D31" s="98" t="str">
        <f>VLOOKUP(B31,'7'!$B$7:$C$26,2,FALSE)</f>
        <v>Infrastruktūros gerinimas, kuriant patrauklią aplinką paslaugoms teikti</v>
      </c>
      <c r="E31" s="749" t="str">
        <f>HLOOKUP(B31,'10'!$D$6:$W$18,13,FALSE)</f>
        <v xml:space="preserve">Įgyvendinus priemonę, bus išspręsti iššūkiai kylantys dėl viešosios infrastruktūros prieinamumo ir kokybės bei jos pritaikymo gyventojų sveikatingumui ir laisvalaikiui skirtoms veikloms. Atnaujinta/ptitaikyta infrastruktūra bus tvari t.y. atitinkanti gyventojų poreikius, teigiamai įtakojanti VVG teritorijos patrauklumą ir gyvybingumą, tausojanti aplinką ir nedaranti neigiamos įtakos klimato kaitai.  Infrastruktūra bus gerinama ją išlaikant kaip natūralią ekosistemą. </v>
      </c>
      <c r="F31" s="750"/>
      <c r="G31" s="751"/>
    </row>
    <row r="32" spans="1:7" x14ac:dyDescent="0.25">
      <c r="A32" s="105" t="s">
        <v>955</v>
      </c>
      <c r="B32" s="365"/>
      <c r="C32" s="99" t="s">
        <v>537</v>
      </c>
      <c r="D32" s="100">
        <f>VLOOKUP(B31,'9'!$B$8:$D$27,3,FALSE)</f>
        <v>1</v>
      </c>
      <c r="E32" s="752"/>
      <c r="F32" s="753"/>
      <c r="G32" s="754"/>
    </row>
    <row r="33" spans="1:7" ht="30" x14ac:dyDescent="0.25">
      <c r="A33" s="105" t="s">
        <v>956</v>
      </c>
      <c r="B33" s="365"/>
      <c r="C33" s="23" t="s">
        <v>639</v>
      </c>
      <c r="D33" s="89" t="s">
        <v>1816</v>
      </c>
      <c r="E33" s="752"/>
      <c r="F33" s="753"/>
      <c r="G33" s="754"/>
    </row>
    <row r="34" spans="1:7" x14ac:dyDescent="0.25">
      <c r="A34" s="105" t="s">
        <v>957</v>
      </c>
      <c r="B34" s="365"/>
      <c r="C34" s="28" t="s">
        <v>640</v>
      </c>
      <c r="D34" s="90"/>
      <c r="E34" s="752"/>
      <c r="F34" s="753"/>
      <c r="G34" s="754"/>
    </row>
    <row r="35" spans="1:7" x14ac:dyDescent="0.25">
      <c r="A35" s="105" t="s">
        <v>958</v>
      </c>
      <c r="B35" s="365"/>
      <c r="C35" s="26" t="s">
        <v>641</v>
      </c>
      <c r="D35" s="91"/>
      <c r="E35" s="757"/>
      <c r="F35" s="755"/>
      <c r="G35" s="756"/>
    </row>
    <row r="36" spans="1:7" ht="45" x14ac:dyDescent="0.25">
      <c r="A36" s="105" t="s">
        <v>959</v>
      </c>
      <c r="B36" s="365"/>
      <c r="C36" s="28" t="s">
        <v>366</v>
      </c>
      <c r="D36" s="92" t="s">
        <v>1817</v>
      </c>
      <c r="E36" s="13">
        <v>0</v>
      </c>
      <c r="F36" s="13">
        <v>2021</v>
      </c>
      <c r="G36" s="366">
        <v>2</v>
      </c>
    </row>
    <row r="37" spans="1:7" ht="30" x14ac:dyDescent="0.25">
      <c r="A37" s="105" t="s">
        <v>960</v>
      </c>
      <c r="B37" s="365"/>
      <c r="C37" s="28" t="s">
        <v>367</v>
      </c>
      <c r="D37" s="92" t="s">
        <v>1818</v>
      </c>
      <c r="E37" s="13">
        <v>0</v>
      </c>
      <c r="F37" s="13">
        <v>2021</v>
      </c>
      <c r="G37" s="366">
        <v>2</v>
      </c>
    </row>
    <row r="38" spans="1:7" x14ac:dyDescent="0.25">
      <c r="A38" s="105" t="s">
        <v>961</v>
      </c>
      <c r="B38" s="367"/>
      <c r="C38" s="26" t="s">
        <v>368</v>
      </c>
      <c r="D38" s="93"/>
      <c r="E38" s="94"/>
      <c r="F38" s="94"/>
      <c r="G38" s="368"/>
    </row>
    <row r="39" spans="1:7" x14ac:dyDescent="0.25">
      <c r="A39" s="105" t="s">
        <v>962</v>
      </c>
      <c r="B39" s="364" t="s">
        <v>4</v>
      </c>
      <c r="C39" s="23" t="s">
        <v>20</v>
      </c>
      <c r="D39" s="98" t="str">
        <f>VLOOKUP(B39,'7'!$B$7:$C$26,2,FALSE)</f>
        <v>VVG teritorinis bendradarbiavimas</v>
      </c>
      <c r="E39" s="749">
        <f>HLOOKUP(B39,'10'!$D$6:$W$18,13,FALSE)</f>
        <v>0</v>
      </c>
      <c r="F39" s="750"/>
      <c r="G39" s="751"/>
    </row>
    <row r="40" spans="1:7" x14ac:dyDescent="0.25">
      <c r="A40" s="105" t="s">
        <v>963</v>
      </c>
      <c r="B40" s="365"/>
      <c r="C40" s="99" t="s">
        <v>537</v>
      </c>
      <c r="D40" s="100">
        <f>VLOOKUP(B39,'9'!$B$8:$D$27,3,FALSE)</f>
        <v>0</v>
      </c>
      <c r="E40" s="752"/>
      <c r="F40" s="753"/>
      <c r="G40" s="754"/>
    </row>
    <row r="41" spans="1:7" x14ac:dyDescent="0.25">
      <c r="A41" s="105" t="s">
        <v>964</v>
      </c>
      <c r="B41" s="365"/>
      <c r="C41" s="23" t="s">
        <v>639</v>
      </c>
      <c r="D41" s="89"/>
      <c r="E41" s="752"/>
      <c r="F41" s="753"/>
      <c r="G41" s="754"/>
    </row>
    <row r="42" spans="1:7" x14ac:dyDescent="0.25">
      <c r="A42" s="105" t="s">
        <v>965</v>
      </c>
      <c r="B42" s="365"/>
      <c r="C42" s="28" t="s">
        <v>640</v>
      </c>
      <c r="D42" s="90"/>
      <c r="E42" s="752"/>
      <c r="F42" s="753"/>
      <c r="G42" s="754"/>
    </row>
    <row r="43" spans="1:7" x14ac:dyDescent="0.25">
      <c r="A43" s="105" t="s">
        <v>966</v>
      </c>
      <c r="B43" s="365"/>
      <c r="C43" s="26" t="s">
        <v>641</v>
      </c>
      <c r="D43" s="91"/>
      <c r="E43" s="757"/>
      <c r="F43" s="755"/>
      <c r="G43" s="756"/>
    </row>
    <row r="44" spans="1:7" x14ac:dyDescent="0.25">
      <c r="A44" s="105" t="s">
        <v>967</v>
      </c>
      <c r="B44" s="365"/>
      <c r="C44" s="28" t="s">
        <v>366</v>
      </c>
      <c r="D44" s="92"/>
      <c r="G44" s="366"/>
    </row>
    <row r="45" spans="1:7" x14ac:dyDescent="0.25">
      <c r="A45" s="105" t="s">
        <v>968</v>
      </c>
      <c r="B45" s="365"/>
      <c r="C45" s="28" t="s">
        <v>367</v>
      </c>
      <c r="D45" s="92"/>
      <c r="G45" s="366"/>
    </row>
    <row r="46" spans="1:7" x14ac:dyDescent="0.25">
      <c r="A46" s="105" t="s">
        <v>969</v>
      </c>
      <c r="B46" s="367"/>
      <c r="C46" s="26" t="s">
        <v>368</v>
      </c>
      <c r="D46" s="93"/>
      <c r="E46" s="94"/>
      <c r="F46" s="94"/>
      <c r="G46" s="368"/>
    </row>
    <row r="47" spans="1:7" x14ac:dyDescent="0.25">
      <c r="A47" s="105" t="s">
        <v>970</v>
      </c>
      <c r="B47" s="364" t="s">
        <v>5</v>
      </c>
      <c r="C47" s="23" t="s">
        <v>1107</v>
      </c>
      <c r="D47" s="98">
        <f>VLOOKUP(B47,'7'!$B$7:$C$26,2,FALSE)</f>
        <v>0</v>
      </c>
      <c r="E47" s="749">
        <f>HLOOKUP(B47,'10'!$D$6:$W$18,13,FALSE)</f>
        <v>0</v>
      </c>
      <c r="F47" s="750"/>
      <c r="G47" s="751"/>
    </row>
    <row r="48" spans="1:7" x14ac:dyDescent="0.25">
      <c r="A48" s="105" t="s">
        <v>971</v>
      </c>
      <c r="B48" s="365"/>
      <c r="C48" s="99" t="s">
        <v>537</v>
      </c>
      <c r="D48" s="100">
        <f>VLOOKUP(B47,'9'!$B$8:$D$27,3,FALSE)</f>
        <v>0</v>
      </c>
      <c r="E48" s="752"/>
      <c r="F48" s="753"/>
      <c r="G48" s="754"/>
    </row>
    <row r="49" spans="1:7" x14ac:dyDescent="0.25">
      <c r="A49" s="105" t="s">
        <v>972</v>
      </c>
      <c r="B49" s="365"/>
      <c r="C49" s="23" t="s">
        <v>639</v>
      </c>
      <c r="D49" s="89"/>
      <c r="E49" s="752"/>
      <c r="F49" s="753"/>
      <c r="G49" s="754"/>
    </row>
    <row r="50" spans="1:7" x14ac:dyDescent="0.25">
      <c r="A50" s="105" t="s">
        <v>973</v>
      </c>
      <c r="B50" s="365"/>
      <c r="C50" s="28" t="s">
        <v>640</v>
      </c>
      <c r="D50" s="90"/>
      <c r="E50" s="752"/>
      <c r="F50" s="753"/>
      <c r="G50" s="754"/>
    </row>
    <row r="51" spans="1:7" x14ac:dyDescent="0.25">
      <c r="A51" s="105" t="s">
        <v>974</v>
      </c>
      <c r="B51" s="365"/>
      <c r="C51" s="26" t="s">
        <v>641</v>
      </c>
      <c r="D51" s="91"/>
      <c r="E51" s="757"/>
      <c r="F51" s="755"/>
      <c r="G51" s="756"/>
    </row>
    <row r="52" spans="1:7" x14ac:dyDescent="0.25">
      <c r="A52" s="105" t="s">
        <v>975</v>
      </c>
      <c r="B52" s="365"/>
      <c r="C52" s="28" t="s">
        <v>366</v>
      </c>
      <c r="D52" s="92"/>
      <c r="G52" s="366"/>
    </row>
    <row r="53" spans="1:7" x14ac:dyDescent="0.25">
      <c r="A53" s="105" t="s">
        <v>976</v>
      </c>
      <c r="B53" s="365"/>
      <c r="C53" s="28" t="s">
        <v>367</v>
      </c>
      <c r="D53" s="92"/>
      <c r="G53" s="366"/>
    </row>
    <row r="54" spans="1:7" x14ac:dyDescent="0.25">
      <c r="A54" s="105" t="s">
        <v>977</v>
      </c>
      <c r="B54" s="367"/>
      <c r="C54" s="26" t="s">
        <v>368</v>
      </c>
      <c r="D54" s="93"/>
      <c r="E54" s="94"/>
      <c r="F54" s="94"/>
      <c r="G54" s="368"/>
    </row>
    <row r="55" spans="1:7" x14ac:dyDescent="0.25">
      <c r="A55" s="105" t="s">
        <v>978</v>
      </c>
      <c r="B55" s="364" t="s">
        <v>6</v>
      </c>
      <c r="C55" s="23" t="s">
        <v>20</v>
      </c>
      <c r="D55" s="98">
        <f>VLOOKUP(B55,'7'!$B$7:$C$26,2,FALSE)</f>
        <v>0</v>
      </c>
      <c r="E55" s="749">
        <f>HLOOKUP(B55,'10'!$D$6:$W$18,13,FALSE)</f>
        <v>0</v>
      </c>
      <c r="F55" s="750"/>
      <c r="G55" s="751"/>
    </row>
    <row r="56" spans="1:7" x14ac:dyDescent="0.25">
      <c r="A56" s="105" t="s">
        <v>979</v>
      </c>
      <c r="B56" s="365"/>
      <c r="C56" s="99" t="s">
        <v>537</v>
      </c>
      <c r="D56" s="100">
        <f>VLOOKUP(B55,'9'!$B$8:$D$27,3,FALSE)</f>
        <v>0</v>
      </c>
      <c r="E56" s="752"/>
      <c r="F56" s="753"/>
      <c r="G56" s="754"/>
    </row>
    <row r="57" spans="1:7" x14ac:dyDescent="0.25">
      <c r="A57" s="105" t="s">
        <v>980</v>
      </c>
      <c r="B57" s="365"/>
      <c r="C57" s="23" t="s">
        <v>639</v>
      </c>
      <c r="D57" s="89"/>
      <c r="E57" s="752"/>
      <c r="F57" s="753"/>
      <c r="G57" s="754"/>
    </row>
    <row r="58" spans="1:7" x14ac:dyDescent="0.25">
      <c r="A58" s="105" t="s">
        <v>981</v>
      </c>
      <c r="B58" s="365"/>
      <c r="C58" s="28" t="s">
        <v>640</v>
      </c>
      <c r="D58" s="90"/>
      <c r="E58" s="752"/>
      <c r="F58" s="753"/>
      <c r="G58" s="754"/>
    </row>
    <row r="59" spans="1:7" x14ac:dyDescent="0.25">
      <c r="A59" s="105" t="s">
        <v>982</v>
      </c>
      <c r="B59" s="365"/>
      <c r="C59" s="26" t="s">
        <v>641</v>
      </c>
      <c r="D59" s="91"/>
      <c r="E59" s="757"/>
      <c r="F59" s="755"/>
      <c r="G59" s="756"/>
    </row>
    <row r="60" spans="1:7" x14ac:dyDescent="0.25">
      <c r="A60" s="105" t="s">
        <v>983</v>
      </c>
      <c r="B60" s="365"/>
      <c r="C60" s="28" t="s">
        <v>366</v>
      </c>
      <c r="D60" s="92"/>
      <c r="G60" s="366"/>
    </row>
    <row r="61" spans="1:7" x14ac:dyDescent="0.25">
      <c r="A61" s="105" t="s">
        <v>984</v>
      </c>
      <c r="B61" s="365"/>
      <c r="C61" s="28" t="s">
        <v>367</v>
      </c>
      <c r="D61" s="92"/>
      <c r="G61" s="366"/>
    </row>
    <row r="62" spans="1:7" x14ac:dyDescent="0.25">
      <c r="A62" s="105" t="s">
        <v>985</v>
      </c>
      <c r="B62" s="367"/>
      <c r="C62" s="26" t="s">
        <v>368</v>
      </c>
      <c r="D62" s="93"/>
      <c r="E62" s="94"/>
      <c r="F62" s="94"/>
      <c r="G62" s="368"/>
    </row>
    <row r="63" spans="1:7" x14ac:dyDescent="0.25">
      <c r="A63" s="105" t="s">
        <v>986</v>
      </c>
      <c r="B63" s="364" t="s">
        <v>7</v>
      </c>
      <c r="C63" s="23" t="s">
        <v>20</v>
      </c>
      <c r="D63" s="98">
        <f>VLOOKUP(B63,'7'!$B$7:$C$26,2,FALSE)</f>
        <v>0</v>
      </c>
      <c r="E63" s="749">
        <f>HLOOKUP(B63,'10'!$D$6:$W$18,13,FALSE)</f>
        <v>0</v>
      </c>
      <c r="F63" s="750"/>
      <c r="G63" s="751"/>
    </row>
    <row r="64" spans="1:7" x14ac:dyDescent="0.25">
      <c r="A64" s="105" t="s">
        <v>987</v>
      </c>
      <c r="B64" s="365"/>
      <c r="C64" s="99" t="s">
        <v>537</v>
      </c>
      <c r="D64" s="100">
        <f>VLOOKUP(B63,'9'!$B$8:$D$27,3,FALSE)</f>
        <v>0</v>
      </c>
      <c r="E64" s="752"/>
      <c r="F64" s="753"/>
      <c r="G64" s="754"/>
    </row>
    <row r="65" spans="1:7" x14ac:dyDescent="0.25">
      <c r="A65" s="105" t="s">
        <v>988</v>
      </c>
      <c r="B65" s="365"/>
      <c r="C65" s="23" t="s">
        <v>639</v>
      </c>
      <c r="D65" s="89"/>
      <c r="E65" s="752"/>
      <c r="F65" s="753"/>
      <c r="G65" s="754"/>
    </row>
    <row r="66" spans="1:7" x14ac:dyDescent="0.25">
      <c r="A66" s="105" t="s">
        <v>989</v>
      </c>
      <c r="B66" s="365"/>
      <c r="C66" s="28" t="s">
        <v>640</v>
      </c>
      <c r="D66" s="90"/>
      <c r="E66" s="752"/>
      <c r="F66" s="753"/>
      <c r="G66" s="754"/>
    </row>
    <row r="67" spans="1:7" x14ac:dyDescent="0.25">
      <c r="A67" s="105" t="s">
        <v>990</v>
      </c>
      <c r="B67" s="365"/>
      <c r="C67" s="26" t="s">
        <v>641</v>
      </c>
      <c r="D67" s="91"/>
      <c r="E67" s="757"/>
      <c r="F67" s="755"/>
      <c r="G67" s="756"/>
    </row>
    <row r="68" spans="1:7" x14ac:dyDescent="0.25">
      <c r="A68" s="105" t="s">
        <v>991</v>
      </c>
      <c r="B68" s="365"/>
      <c r="C68" s="28" t="s">
        <v>366</v>
      </c>
      <c r="D68" s="92"/>
      <c r="G68" s="366"/>
    </row>
    <row r="69" spans="1:7" x14ac:dyDescent="0.25">
      <c r="A69" s="105" t="s">
        <v>992</v>
      </c>
      <c r="B69" s="365"/>
      <c r="C69" s="28" t="s">
        <v>367</v>
      </c>
      <c r="D69" s="92"/>
      <c r="G69" s="366"/>
    </row>
    <row r="70" spans="1:7" x14ac:dyDescent="0.25">
      <c r="A70" s="105" t="s">
        <v>993</v>
      </c>
      <c r="B70" s="367"/>
      <c r="C70" s="26" t="s">
        <v>368</v>
      </c>
      <c r="D70" s="93"/>
      <c r="E70" s="94"/>
      <c r="F70" s="94"/>
      <c r="G70" s="368"/>
    </row>
    <row r="71" spans="1:7" x14ac:dyDescent="0.25">
      <c r="A71" s="105" t="s">
        <v>994</v>
      </c>
      <c r="B71" s="364" t="s">
        <v>8</v>
      </c>
      <c r="C71" s="23" t="s">
        <v>20</v>
      </c>
      <c r="D71" s="98">
        <f>VLOOKUP(B71,'7'!$B$7:$C$26,2,FALSE)</f>
        <v>0</v>
      </c>
      <c r="E71" s="749">
        <f>HLOOKUP(B71,'10'!$D$6:$W$18,13,FALSE)</f>
        <v>0</v>
      </c>
      <c r="F71" s="750"/>
      <c r="G71" s="751"/>
    </row>
    <row r="72" spans="1:7" x14ac:dyDescent="0.25">
      <c r="A72" s="105" t="s">
        <v>995</v>
      </c>
      <c r="B72" s="365"/>
      <c r="C72" s="99" t="s">
        <v>537</v>
      </c>
      <c r="D72" s="100">
        <f>VLOOKUP(B71,'9'!$B$8:$D$27,3,FALSE)</f>
        <v>0</v>
      </c>
      <c r="E72" s="752"/>
      <c r="F72" s="753"/>
      <c r="G72" s="754"/>
    </row>
    <row r="73" spans="1:7" x14ac:dyDescent="0.25">
      <c r="A73" s="105" t="s">
        <v>996</v>
      </c>
      <c r="B73" s="365"/>
      <c r="C73" s="23" t="s">
        <v>639</v>
      </c>
      <c r="D73" s="89"/>
      <c r="E73" s="752"/>
      <c r="F73" s="753"/>
      <c r="G73" s="754"/>
    </row>
    <row r="74" spans="1:7" x14ac:dyDescent="0.25">
      <c r="A74" s="105" t="s">
        <v>997</v>
      </c>
      <c r="B74" s="365"/>
      <c r="C74" s="28" t="s">
        <v>640</v>
      </c>
      <c r="D74" s="90"/>
      <c r="E74" s="752"/>
      <c r="F74" s="753"/>
      <c r="G74" s="754"/>
    </row>
    <row r="75" spans="1:7" x14ac:dyDescent="0.25">
      <c r="A75" s="105" t="s">
        <v>998</v>
      </c>
      <c r="B75" s="365"/>
      <c r="C75" s="26" t="s">
        <v>641</v>
      </c>
      <c r="D75" s="91"/>
      <c r="E75" s="757"/>
      <c r="F75" s="755"/>
      <c r="G75" s="756"/>
    </row>
    <row r="76" spans="1:7" x14ac:dyDescent="0.25">
      <c r="A76" s="105" t="s">
        <v>999</v>
      </c>
      <c r="B76" s="365"/>
      <c r="C76" s="28" t="s">
        <v>366</v>
      </c>
      <c r="D76" s="92"/>
      <c r="G76" s="366"/>
    </row>
    <row r="77" spans="1:7" x14ac:dyDescent="0.25">
      <c r="A77" s="105" t="s">
        <v>1000</v>
      </c>
      <c r="B77" s="365"/>
      <c r="C77" s="28" t="s">
        <v>367</v>
      </c>
      <c r="D77" s="92"/>
      <c r="G77" s="366"/>
    </row>
    <row r="78" spans="1:7" x14ac:dyDescent="0.25">
      <c r="A78" s="105" t="s">
        <v>1001</v>
      </c>
      <c r="B78" s="367"/>
      <c r="C78" s="26" t="s">
        <v>368</v>
      </c>
      <c r="D78" s="93"/>
      <c r="E78" s="94"/>
      <c r="F78" s="94"/>
      <c r="G78" s="368"/>
    </row>
    <row r="79" spans="1:7" x14ac:dyDescent="0.25">
      <c r="A79" s="105" t="s">
        <v>1002</v>
      </c>
      <c r="B79" s="364" t="s">
        <v>9</v>
      </c>
      <c r="C79" s="23" t="s">
        <v>20</v>
      </c>
      <c r="D79" s="98">
        <f>VLOOKUP(B79,'7'!$B$7:$C$26,2,FALSE)</f>
        <v>0</v>
      </c>
      <c r="E79" s="749">
        <f>HLOOKUP(B79,'10'!$D$6:$W$18,13,FALSE)</f>
        <v>0</v>
      </c>
      <c r="F79" s="750"/>
      <c r="G79" s="751"/>
    </row>
    <row r="80" spans="1:7" x14ac:dyDescent="0.25">
      <c r="A80" s="105" t="s">
        <v>1003</v>
      </c>
      <c r="B80" s="365"/>
      <c r="C80" s="99" t="s">
        <v>537</v>
      </c>
      <c r="D80" s="100">
        <f>VLOOKUP(B79,'9'!$B$8:$D$27,3,FALSE)</f>
        <v>0</v>
      </c>
      <c r="E80" s="752"/>
      <c r="F80" s="753"/>
      <c r="G80" s="754"/>
    </row>
    <row r="81" spans="1:7" x14ac:dyDescent="0.25">
      <c r="A81" s="105" t="s">
        <v>1004</v>
      </c>
      <c r="B81" s="365"/>
      <c r="C81" s="23" t="s">
        <v>639</v>
      </c>
      <c r="D81" s="89"/>
      <c r="E81" s="752"/>
      <c r="F81" s="753"/>
      <c r="G81" s="754"/>
    </row>
    <row r="82" spans="1:7" x14ac:dyDescent="0.25">
      <c r="A82" s="105" t="s">
        <v>1005</v>
      </c>
      <c r="B82" s="365"/>
      <c r="C82" s="28" t="s">
        <v>640</v>
      </c>
      <c r="D82" s="90"/>
      <c r="E82" s="752"/>
      <c r="F82" s="753"/>
      <c r="G82" s="754"/>
    </row>
    <row r="83" spans="1:7" x14ac:dyDescent="0.25">
      <c r="A83" s="105" t="s">
        <v>1006</v>
      </c>
      <c r="B83" s="365"/>
      <c r="C83" s="26" t="s">
        <v>641</v>
      </c>
      <c r="D83" s="91"/>
      <c r="E83" s="757"/>
      <c r="F83" s="755"/>
      <c r="G83" s="756"/>
    </row>
    <row r="84" spans="1:7" x14ac:dyDescent="0.25">
      <c r="A84" s="105" t="s">
        <v>1007</v>
      </c>
      <c r="B84" s="365"/>
      <c r="C84" s="28" t="s">
        <v>366</v>
      </c>
      <c r="D84" s="92"/>
      <c r="G84" s="366"/>
    </row>
    <row r="85" spans="1:7" x14ac:dyDescent="0.25">
      <c r="A85" s="105" t="s">
        <v>1008</v>
      </c>
      <c r="B85" s="365"/>
      <c r="C85" s="28" t="s">
        <v>367</v>
      </c>
      <c r="D85" s="92"/>
      <c r="G85" s="366"/>
    </row>
    <row r="86" spans="1:7" x14ac:dyDescent="0.25">
      <c r="A86" s="105" t="s">
        <v>1009</v>
      </c>
      <c r="B86" s="367"/>
      <c r="C86" s="26" t="s">
        <v>368</v>
      </c>
      <c r="D86" s="93"/>
      <c r="E86" s="94"/>
      <c r="F86" s="94"/>
      <c r="G86" s="368"/>
    </row>
    <row r="87" spans="1:7" x14ac:dyDescent="0.25">
      <c r="A87" s="105" t="s">
        <v>1010</v>
      </c>
      <c r="B87" s="364" t="s">
        <v>43</v>
      </c>
      <c r="C87" s="23" t="s">
        <v>20</v>
      </c>
      <c r="D87" s="98">
        <f>VLOOKUP(B87,'7'!$B$7:$C$26,2,FALSE)</f>
        <v>0</v>
      </c>
      <c r="E87" s="749">
        <f>HLOOKUP(B87,'10'!$D$6:$W$18,13,FALSE)</f>
        <v>0</v>
      </c>
      <c r="F87" s="750"/>
      <c r="G87" s="751"/>
    </row>
    <row r="88" spans="1:7" x14ac:dyDescent="0.25">
      <c r="A88" s="105" t="s">
        <v>1011</v>
      </c>
      <c r="B88" s="365"/>
      <c r="C88" s="99" t="s">
        <v>537</v>
      </c>
      <c r="D88" s="100">
        <f>VLOOKUP(B87,'9'!$B$8:$D$27,3,FALSE)</f>
        <v>0</v>
      </c>
      <c r="E88" s="752"/>
      <c r="F88" s="753"/>
      <c r="G88" s="754"/>
    </row>
    <row r="89" spans="1:7" x14ac:dyDescent="0.25">
      <c r="A89" s="105" t="s">
        <v>1012</v>
      </c>
      <c r="B89" s="365"/>
      <c r="C89" s="23" t="s">
        <v>639</v>
      </c>
      <c r="D89" s="89"/>
      <c r="E89" s="752"/>
      <c r="F89" s="753"/>
      <c r="G89" s="754"/>
    </row>
    <row r="90" spans="1:7" x14ac:dyDescent="0.25">
      <c r="A90" s="105" t="s">
        <v>1013</v>
      </c>
      <c r="B90" s="365"/>
      <c r="C90" s="28" t="s">
        <v>640</v>
      </c>
      <c r="D90" s="90"/>
      <c r="E90" s="752"/>
      <c r="F90" s="753"/>
      <c r="G90" s="754"/>
    </row>
    <row r="91" spans="1:7" x14ac:dyDescent="0.25">
      <c r="A91" s="105" t="s">
        <v>1014</v>
      </c>
      <c r="B91" s="365"/>
      <c r="C91" s="26" t="s">
        <v>641</v>
      </c>
      <c r="D91" s="91"/>
      <c r="E91" s="757"/>
      <c r="F91" s="755"/>
      <c r="G91" s="756"/>
    </row>
    <row r="92" spans="1:7" x14ac:dyDescent="0.25">
      <c r="A92" s="105" t="s">
        <v>1015</v>
      </c>
      <c r="B92" s="365"/>
      <c r="C92" s="28" t="s">
        <v>366</v>
      </c>
      <c r="D92" s="92"/>
      <c r="G92" s="366"/>
    </row>
    <row r="93" spans="1:7" x14ac:dyDescent="0.25">
      <c r="A93" s="105" t="s">
        <v>1016</v>
      </c>
      <c r="B93" s="365"/>
      <c r="C93" s="28" t="s">
        <v>367</v>
      </c>
      <c r="D93" s="92"/>
      <c r="G93" s="366"/>
    </row>
    <row r="94" spans="1:7" x14ac:dyDescent="0.25">
      <c r="A94" s="105" t="s">
        <v>1017</v>
      </c>
      <c r="B94" s="367"/>
      <c r="C94" s="26" t="s">
        <v>368</v>
      </c>
      <c r="D94" s="93"/>
      <c r="E94" s="94"/>
      <c r="F94" s="94"/>
      <c r="G94" s="368"/>
    </row>
    <row r="95" spans="1:7" x14ac:dyDescent="0.25">
      <c r="A95" s="105" t="s">
        <v>1018</v>
      </c>
      <c r="B95" s="364" t="s">
        <v>44</v>
      </c>
      <c r="C95" s="23" t="s">
        <v>20</v>
      </c>
      <c r="D95" s="98">
        <f>VLOOKUP(B95,'7'!$B$7:$C$26,2,FALSE)</f>
        <v>0</v>
      </c>
      <c r="E95" s="749">
        <f>HLOOKUP(B95,'10'!$D$6:$W$18,13,FALSE)</f>
        <v>0</v>
      </c>
      <c r="F95" s="750"/>
      <c r="G95" s="751"/>
    </row>
    <row r="96" spans="1:7" x14ac:dyDescent="0.25">
      <c r="A96" s="105" t="s">
        <v>1019</v>
      </c>
      <c r="B96" s="365"/>
      <c r="C96" s="99" t="s">
        <v>537</v>
      </c>
      <c r="D96" s="100">
        <f>VLOOKUP(B95,'9'!$B$8:$D$27,3,FALSE)</f>
        <v>0</v>
      </c>
      <c r="E96" s="752"/>
      <c r="F96" s="753"/>
      <c r="G96" s="754"/>
    </row>
    <row r="97" spans="1:7" x14ac:dyDescent="0.25">
      <c r="A97" s="105" t="s">
        <v>1020</v>
      </c>
      <c r="B97" s="365"/>
      <c r="C97" s="23" t="s">
        <v>639</v>
      </c>
      <c r="D97" s="89"/>
      <c r="E97" s="752"/>
      <c r="F97" s="753"/>
      <c r="G97" s="754"/>
    </row>
    <row r="98" spans="1:7" x14ac:dyDescent="0.25">
      <c r="A98" s="105" t="s">
        <v>1021</v>
      </c>
      <c r="B98" s="365"/>
      <c r="C98" s="28" t="s">
        <v>640</v>
      </c>
      <c r="D98" s="90"/>
      <c r="E98" s="752"/>
      <c r="F98" s="753"/>
      <c r="G98" s="754"/>
    </row>
    <row r="99" spans="1:7" x14ac:dyDescent="0.25">
      <c r="A99" s="105" t="s">
        <v>1022</v>
      </c>
      <c r="B99" s="365"/>
      <c r="C99" s="26" t="s">
        <v>641</v>
      </c>
      <c r="D99" s="91"/>
      <c r="E99" s="757"/>
      <c r="F99" s="755"/>
      <c r="G99" s="756"/>
    </row>
    <row r="100" spans="1:7" x14ac:dyDescent="0.25">
      <c r="A100" s="105" t="s">
        <v>1023</v>
      </c>
      <c r="B100" s="365"/>
      <c r="C100" s="28" t="s">
        <v>366</v>
      </c>
      <c r="D100" s="92"/>
      <c r="G100" s="366"/>
    </row>
    <row r="101" spans="1:7" x14ac:dyDescent="0.25">
      <c r="A101" s="105" t="s">
        <v>1024</v>
      </c>
      <c r="B101" s="365"/>
      <c r="C101" s="28" t="s">
        <v>367</v>
      </c>
      <c r="D101" s="92"/>
      <c r="G101" s="366"/>
    </row>
    <row r="102" spans="1:7" x14ac:dyDescent="0.25">
      <c r="A102" s="105" t="s">
        <v>1025</v>
      </c>
      <c r="B102" s="367"/>
      <c r="C102" s="26" t="s">
        <v>368</v>
      </c>
      <c r="D102" s="93"/>
      <c r="E102" s="94"/>
      <c r="F102" s="94"/>
      <c r="G102" s="368"/>
    </row>
    <row r="103" spans="1:7" x14ac:dyDescent="0.25">
      <c r="A103" s="105" t="s">
        <v>1026</v>
      </c>
      <c r="B103" s="364" t="s">
        <v>45</v>
      </c>
      <c r="C103" s="23" t="s">
        <v>20</v>
      </c>
      <c r="D103" s="98">
        <f>VLOOKUP(B103,'7'!$B$7:$C$26,2,FALSE)</f>
        <v>0</v>
      </c>
      <c r="E103" s="749">
        <f>HLOOKUP(B103,'10'!$D$6:$W$18,13,FALSE)</f>
        <v>0</v>
      </c>
      <c r="F103" s="750"/>
      <c r="G103" s="751"/>
    </row>
    <row r="104" spans="1:7" x14ac:dyDescent="0.25">
      <c r="A104" s="105" t="s">
        <v>1027</v>
      </c>
      <c r="B104" s="365"/>
      <c r="C104" s="99" t="s">
        <v>537</v>
      </c>
      <c r="D104" s="100">
        <f>VLOOKUP(B103,'9'!$B$8:$D$27,3,FALSE)</f>
        <v>0</v>
      </c>
      <c r="E104" s="752"/>
      <c r="F104" s="753"/>
      <c r="G104" s="754"/>
    </row>
    <row r="105" spans="1:7" x14ac:dyDescent="0.25">
      <c r="A105" s="105" t="s">
        <v>1028</v>
      </c>
      <c r="B105" s="365"/>
      <c r="C105" s="23" t="s">
        <v>639</v>
      </c>
      <c r="D105" s="89"/>
      <c r="E105" s="752"/>
      <c r="F105" s="753"/>
      <c r="G105" s="754"/>
    </row>
    <row r="106" spans="1:7" x14ac:dyDescent="0.25">
      <c r="A106" s="105" t="s">
        <v>1029</v>
      </c>
      <c r="B106" s="365"/>
      <c r="C106" s="28" t="s">
        <v>640</v>
      </c>
      <c r="D106" s="90"/>
      <c r="E106" s="752"/>
      <c r="F106" s="753"/>
      <c r="G106" s="754"/>
    </row>
    <row r="107" spans="1:7" x14ac:dyDescent="0.25">
      <c r="A107" s="105" t="s">
        <v>1030</v>
      </c>
      <c r="B107" s="365"/>
      <c r="C107" s="26" t="s">
        <v>641</v>
      </c>
      <c r="D107" s="91"/>
      <c r="E107" s="757"/>
      <c r="F107" s="755"/>
      <c r="G107" s="756"/>
    </row>
    <row r="108" spans="1:7" x14ac:dyDescent="0.25">
      <c r="A108" s="105" t="s">
        <v>1031</v>
      </c>
      <c r="B108" s="365"/>
      <c r="C108" s="28" t="s">
        <v>366</v>
      </c>
      <c r="D108" s="92"/>
      <c r="G108" s="366"/>
    </row>
    <row r="109" spans="1:7" x14ac:dyDescent="0.25">
      <c r="A109" s="105" t="s">
        <v>1032</v>
      </c>
      <c r="B109" s="365"/>
      <c r="C109" s="28" t="s">
        <v>367</v>
      </c>
      <c r="D109" s="92"/>
      <c r="G109" s="366"/>
    </row>
    <row r="110" spans="1:7" x14ac:dyDescent="0.25">
      <c r="A110" s="105" t="s">
        <v>1033</v>
      </c>
      <c r="B110" s="367"/>
      <c r="C110" s="26" t="s">
        <v>368</v>
      </c>
      <c r="D110" s="93"/>
      <c r="E110" s="94"/>
      <c r="F110" s="94"/>
      <c r="G110" s="368"/>
    </row>
    <row r="111" spans="1:7" x14ac:dyDescent="0.25">
      <c r="A111" s="105" t="s">
        <v>1034</v>
      </c>
      <c r="B111" s="364" t="s">
        <v>46</v>
      </c>
      <c r="C111" s="23" t="s">
        <v>20</v>
      </c>
      <c r="D111" s="98">
        <f>VLOOKUP(B111,'7'!$B$7:$C$26,2,FALSE)</f>
        <v>0</v>
      </c>
      <c r="E111" s="749">
        <f>HLOOKUP(B111,'10'!$D$6:$W$18,13,FALSE)</f>
        <v>0</v>
      </c>
      <c r="F111" s="750"/>
      <c r="G111" s="751"/>
    </row>
    <row r="112" spans="1:7" x14ac:dyDescent="0.25">
      <c r="A112" s="105" t="s">
        <v>1035</v>
      </c>
      <c r="B112" s="365"/>
      <c r="C112" s="99" t="s">
        <v>537</v>
      </c>
      <c r="D112" s="100">
        <f>VLOOKUP(B111,'9'!$B$8:$D$27,3,FALSE)</f>
        <v>0</v>
      </c>
      <c r="E112" s="752"/>
      <c r="F112" s="753"/>
      <c r="G112" s="754"/>
    </row>
    <row r="113" spans="1:7" x14ac:dyDescent="0.25">
      <c r="A113" s="105" t="s">
        <v>1036</v>
      </c>
      <c r="B113" s="365"/>
      <c r="C113" s="23" t="s">
        <v>639</v>
      </c>
      <c r="D113" s="89"/>
      <c r="E113" s="752"/>
      <c r="F113" s="753"/>
      <c r="G113" s="754"/>
    </row>
    <row r="114" spans="1:7" x14ac:dyDescent="0.25">
      <c r="A114" s="105" t="s">
        <v>1037</v>
      </c>
      <c r="B114" s="365"/>
      <c r="C114" s="28" t="s">
        <v>640</v>
      </c>
      <c r="D114" s="90"/>
      <c r="E114" s="752"/>
      <c r="F114" s="753"/>
      <c r="G114" s="754"/>
    </row>
    <row r="115" spans="1:7" x14ac:dyDescent="0.25">
      <c r="A115" s="105" t="s">
        <v>1038</v>
      </c>
      <c r="B115" s="365"/>
      <c r="C115" s="26" t="s">
        <v>641</v>
      </c>
      <c r="D115" s="91"/>
      <c r="E115" s="757"/>
      <c r="F115" s="755"/>
      <c r="G115" s="756"/>
    </row>
    <row r="116" spans="1:7" x14ac:dyDescent="0.25">
      <c r="A116" s="105" t="s">
        <v>1039</v>
      </c>
      <c r="B116" s="365"/>
      <c r="C116" s="28" t="s">
        <v>366</v>
      </c>
      <c r="D116" s="92"/>
      <c r="G116" s="366"/>
    </row>
    <row r="117" spans="1:7" x14ac:dyDescent="0.25">
      <c r="A117" s="105" t="s">
        <v>1040</v>
      </c>
      <c r="B117" s="365"/>
      <c r="C117" s="28" t="s">
        <v>367</v>
      </c>
      <c r="D117" s="92"/>
      <c r="G117" s="366"/>
    </row>
    <row r="118" spans="1:7" x14ac:dyDescent="0.25">
      <c r="A118" s="105" t="s">
        <v>1041</v>
      </c>
      <c r="B118" s="367"/>
      <c r="C118" s="26" t="s">
        <v>368</v>
      </c>
      <c r="D118" s="93"/>
      <c r="E118" s="94"/>
      <c r="F118" s="94"/>
      <c r="G118" s="368"/>
    </row>
    <row r="119" spans="1:7" x14ac:dyDescent="0.25">
      <c r="A119" s="105" t="s">
        <v>1042</v>
      </c>
      <c r="B119" s="364" t="s">
        <v>47</v>
      </c>
      <c r="C119" s="23" t="s">
        <v>20</v>
      </c>
      <c r="D119" s="98">
        <f>VLOOKUP(B119,'7'!$B$7:$C$26,2,FALSE)</f>
        <v>0</v>
      </c>
      <c r="E119" s="749">
        <f>HLOOKUP(B119,'10'!$D$6:$W$18,13,FALSE)</f>
        <v>0</v>
      </c>
      <c r="F119" s="750"/>
      <c r="G119" s="751"/>
    </row>
    <row r="120" spans="1:7" x14ac:dyDescent="0.25">
      <c r="A120" s="105" t="s">
        <v>1043</v>
      </c>
      <c r="B120" s="365"/>
      <c r="C120" s="99" t="s">
        <v>537</v>
      </c>
      <c r="D120" s="100">
        <f>VLOOKUP(B119,'9'!$B$8:$D$27,3,FALSE)</f>
        <v>0</v>
      </c>
      <c r="E120" s="752"/>
      <c r="F120" s="753"/>
      <c r="G120" s="754"/>
    </row>
    <row r="121" spans="1:7" x14ac:dyDescent="0.25">
      <c r="A121" s="105" t="s">
        <v>1044</v>
      </c>
      <c r="B121" s="365"/>
      <c r="C121" s="23" t="s">
        <v>639</v>
      </c>
      <c r="D121" s="89"/>
      <c r="E121" s="752"/>
      <c r="F121" s="753"/>
      <c r="G121" s="754"/>
    </row>
    <row r="122" spans="1:7" x14ac:dyDescent="0.25">
      <c r="A122" s="105" t="s">
        <v>1045</v>
      </c>
      <c r="B122" s="365"/>
      <c r="C122" s="28" t="s">
        <v>640</v>
      </c>
      <c r="D122" s="90"/>
      <c r="E122" s="752"/>
      <c r="F122" s="753"/>
      <c r="G122" s="754"/>
    </row>
    <row r="123" spans="1:7" x14ac:dyDescent="0.25">
      <c r="A123" s="105" t="s">
        <v>1046</v>
      </c>
      <c r="B123" s="365"/>
      <c r="C123" s="26" t="s">
        <v>641</v>
      </c>
      <c r="D123" s="91"/>
      <c r="E123" s="757"/>
      <c r="F123" s="755"/>
      <c r="G123" s="756"/>
    </row>
    <row r="124" spans="1:7" x14ac:dyDescent="0.25">
      <c r="A124" s="105" t="s">
        <v>1047</v>
      </c>
      <c r="B124" s="365"/>
      <c r="C124" s="28" t="s">
        <v>366</v>
      </c>
      <c r="D124" s="92"/>
      <c r="G124" s="366"/>
    </row>
    <row r="125" spans="1:7" x14ac:dyDescent="0.25">
      <c r="A125" s="105" t="s">
        <v>1048</v>
      </c>
      <c r="B125" s="365"/>
      <c r="C125" s="28" t="s">
        <v>367</v>
      </c>
      <c r="D125" s="92"/>
      <c r="G125" s="366"/>
    </row>
    <row r="126" spans="1:7" x14ac:dyDescent="0.25">
      <c r="A126" s="105" t="s">
        <v>1049</v>
      </c>
      <c r="B126" s="367"/>
      <c r="C126" s="26" t="s">
        <v>368</v>
      </c>
      <c r="D126" s="93"/>
      <c r="E126" s="94"/>
      <c r="F126" s="94"/>
      <c r="G126" s="368"/>
    </row>
    <row r="127" spans="1:7" x14ac:dyDescent="0.25">
      <c r="A127" s="105" t="s">
        <v>1050</v>
      </c>
      <c r="B127" s="364" t="s">
        <v>48</v>
      </c>
      <c r="C127" s="23" t="s">
        <v>20</v>
      </c>
      <c r="D127" s="98">
        <f>VLOOKUP(B127,'7'!$B$7:$C$26,2,FALSE)</f>
        <v>0</v>
      </c>
      <c r="E127" s="749">
        <f>HLOOKUP(B127,'10'!$D$6:$W$18,13,FALSE)</f>
        <v>0</v>
      </c>
      <c r="F127" s="750"/>
      <c r="G127" s="751"/>
    </row>
    <row r="128" spans="1:7" x14ac:dyDescent="0.25">
      <c r="A128" s="105" t="s">
        <v>1051</v>
      </c>
      <c r="B128" s="365"/>
      <c r="C128" s="99" t="s">
        <v>537</v>
      </c>
      <c r="D128" s="100">
        <f>VLOOKUP(B127,'9'!$B$8:$D$27,3,FALSE)</f>
        <v>0</v>
      </c>
      <c r="E128" s="752"/>
      <c r="F128" s="753"/>
      <c r="G128" s="754"/>
    </row>
    <row r="129" spans="1:7" x14ac:dyDescent="0.25">
      <c r="A129" s="105" t="s">
        <v>1052</v>
      </c>
      <c r="B129" s="365"/>
      <c r="C129" s="23" t="s">
        <v>639</v>
      </c>
      <c r="D129" s="89"/>
      <c r="E129" s="752"/>
      <c r="F129" s="753"/>
      <c r="G129" s="754"/>
    </row>
    <row r="130" spans="1:7" x14ac:dyDescent="0.25">
      <c r="A130" s="105" t="s">
        <v>1053</v>
      </c>
      <c r="B130" s="365"/>
      <c r="C130" s="28" t="s">
        <v>640</v>
      </c>
      <c r="D130" s="90"/>
      <c r="E130" s="752"/>
      <c r="F130" s="753"/>
      <c r="G130" s="754"/>
    </row>
    <row r="131" spans="1:7" x14ac:dyDescent="0.25">
      <c r="A131" s="105" t="s">
        <v>1054</v>
      </c>
      <c r="B131" s="365"/>
      <c r="C131" s="26" t="s">
        <v>641</v>
      </c>
      <c r="D131" s="91"/>
      <c r="E131" s="757"/>
      <c r="F131" s="755"/>
      <c r="G131" s="756"/>
    </row>
    <row r="132" spans="1:7" x14ac:dyDescent="0.25">
      <c r="A132" s="105" t="s">
        <v>1055</v>
      </c>
      <c r="B132" s="365"/>
      <c r="C132" s="28" t="s">
        <v>366</v>
      </c>
      <c r="D132" s="92"/>
      <c r="G132" s="366"/>
    </row>
    <row r="133" spans="1:7" x14ac:dyDescent="0.25">
      <c r="A133" s="105" t="s">
        <v>1056</v>
      </c>
      <c r="B133" s="365"/>
      <c r="C133" s="28" t="s">
        <v>367</v>
      </c>
      <c r="D133" s="92"/>
      <c r="G133" s="366"/>
    </row>
    <row r="134" spans="1:7" x14ac:dyDescent="0.25">
      <c r="A134" s="105" t="s">
        <v>1057</v>
      </c>
      <c r="B134" s="367"/>
      <c r="C134" s="26" t="s">
        <v>368</v>
      </c>
      <c r="D134" s="93"/>
      <c r="E134" s="94"/>
      <c r="F134" s="94"/>
      <c r="G134" s="368"/>
    </row>
    <row r="135" spans="1:7" x14ac:dyDescent="0.25">
      <c r="A135" s="105" t="s">
        <v>1058</v>
      </c>
      <c r="B135" s="364" t="s">
        <v>49</v>
      </c>
      <c r="C135" s="23" t="s">
        <v>20</v>
      </c>
      <c r="D135" s="98">
        <f>VLOOKUP(B135,'7'!$B$7:$C$26,2,FALSE)</f>
        <v>0</v>
      </c>
      <c r="E135" s="749">
        <f>HLOOKUP(B135,'10'!$D$6:$W$18,13,FALSE)</f>
        <v>0</v>
      </c>
      <c r="F135" s="750"/>
      <c r="G135" s="751"/>
    </row>
    <row r="136" spans="1:7" x14ac:dyDescent="0.25">
      <c r="A136" s="105" t="s">
        <v>1059</v>
      </c>
      <c r="B136" s="365"/>
      <c r="C136" s="99" t="s">
        <v>537</v>
      </c>
      <c r="D136" s="100">
        <f>VLOOKUP(B135,'9'!$B$8:$D$27,3,FALSE)</f>
        <v>0</v>
      </c>
      <c r="E136" s="752"/>
      <c r="F136" s="753"/>
      <c r="G136" s="754"/>
    </row>
    <row r="137" spans="1:7" x14ac:dyDescent="0.25">
      <c r="A137" s="105" t="s">
        <v>1060</v>
      </c>
      <c r="B137" s="365"/>
      <c r="C137" s="23" t="s">
        <v>639</v>
      </c>
      <c r="D137" s="89"/>
      <c r="E137" s="752"/>
      <c r="F137" s="753"/>
      <c r="G137" s="754"/>
    </row>
    <row r="138" spans="1:7" x14ac:dyDescent="0.25">
      <c r="A138" s="105" t="s">
        <v>1061</v>
      </c>
      <c r="B138" s="365"/>
      <c r="C138" s="28" t="s">
        <v>640</v>
      </c>
      <c r="D138" s="90"/>
      <c r="E138" s="752"/>
      <c r="F138" s="753"/>
      <c r="G138" s="754"/>
    </row>
    <row r="139" spans="1:7" x14ac:dyDescent="0.25">
      <c r="A139" s="105" t="s">
        <v>1062</v>
      </c>
      <c r="B139" s="365"/>
      <c r="C139" s="26" t="s">
        <v>641</v>
      </c>
      <c r="D139" s="91"/>
      <c r="E139" s="757"/>
      <c r="F139" s="755"/>
      <c r="G139" s="756"/>
    </row>
    <row r="140" spans="1:7" x14ac:dyDescent="0.25">
      <c r="A140" s="105" t="s">
        <v>1063</v>
      </c>
      <c r="B140" s="365"/>
      <c r="C140" s="28" t="s">
        <v>366</v>
      </c>
      <c r="D140" s="92"/>
      <c r="G140" s="366"/>
    </row>
    <row r="141" spans="1:7" x14ac:dyDescent="0.25">
      <c r="A141" s="105" t="s">
        <v>1064</v>
      </c>
      <c r="B141" s="365"/>
      <c r="C141" s="28" t="s">
        <v>367</v>
      </c>
      <c r="D141" s="92"/>
      <c r="G141" s="366"/>
    </row>
    <row r="142" spans="1:7" x14ac:dyDescent="0.25">
      <c r="A142" s="105" t="s">
        <v>1065</v>
      </c>
      <c r="B142" s="367"/>
      <c r="C142" s="26" t="s">
        <v>368</v>
      </c>
      <c r="D142" s="93"/>
      <c r="E142" s="94"/>
      <c r="F142" s="94"/>
      <c r="G142" s="368"/>
    </row>
    <row r="143" spans="1:7" x14ac:dyDescent="0.25">
      <c r="A143" s="105" t="s">
        <v>1066</v>
      </c>
      <c r="B143" s="364" t="s">
        <v>50</v>
      </c>
      <c r="C143" s="23" t="s">
        <v>20</v>
      </c>
      <c r="D143" s="98">
        <f>VLOOKUP(B143,'7'!$B$7:$C$26,2,FALSE)</f>
        <v>0</v>
      </c>
      <c r="E143" s="749">
        <f>HLOOKUP(B143,'10'!$D$6:$W$18,13,FALSE)</f>
        <v>0</v>
      </c>
      <c r="F143" s="750"/>
      <c r="G143" s="751"/>
    </row>
    <row r="144" spans="1:7" x14ac:dyDescent="0.25">
      <c r="A144" s="105" t="s">
        <v>1067</v>
      </c>
      <c r="B144" s="365"/>
      <c r="C144" s="99" t="s">
        <v>537</v>
      </c>
      <c r="D144" s="100">
        <f>VLOOKUP(B143,'9'!$B$8:$D$27,3,FALSE)</f>
        <v>0</v>
      </c>
      <c r="E144" s="752"/>
      <c r="F144" s="753"/>
      <c r="G144" s="754"/>
    </row>
    <row r="145" spans="1:7" x14ac:dyDescent="0.25">
      <c r="A145" s="105" t="s">
        <v>1068</v>
      </c>
      <c r="B145" s="365"/>
      <c r="C145" s="23" t="s">
        <v>639</v>
      </c>
      <c r="D145" s="89"/>
      <c r="E145" s="752"/>
      <c r="F145" s="753"/>
      <c r="G145" s="754"/>
    </row>
    <row r="146" spans="1:7" x14ac:dyDescent="0.25">
      <c r="A146" s="105" t="s">
        <v>1069</v>
      </c>
      <c r="B146" s="365"/>
      <c r="C146" s="28" t="s">
        <v>640</v>
      </c>
      <c r="D146" s="90"/>
      <c r="E146" s="752"/>
      <c r="F146" s="753"/>
      <c r="G146" s="754"/>
    </row>
    <row r="147" spans="1:7" x14ac:dyDescent="0.25">
      <c r="A147" s="105" t="s">
        <v>1070</v>
      </c>
      <c r="B147" s="365"/>
      <c r="C147" s="26" t="s">
        <v>641</v>
      </c>
      <c r="D147" s="91"/>
      <c r="E147" s="757"/>
      <c r="F147" s="755"/>
      <c r="G147" s="756"/>
    </row>
    <row r="148" spans="1:7" x14ac:dyDescent="0.25">
      <c r="A148" s="105" t="s">
        <v>1071</v>
      </c>
      <c r="B148" s="365"/>
      <c r="C148" s="28" t="s">
        <v>366</v>
      </c>
      <c r="D148" s="92"/>
      <c r="G148" s="366"/>
    </row>
    <row r="149" spans="1:7" x14ac:dyDescent="0.25">
      <c r="A149" s="105" t="s">
        <v>1072</v>
      </c>
      <c r="B149" s="365"/>
      <c r="C149" s="28" t="s">
        <v>367</v>
      </c>
      <c r="D149" s="92"/>
      <c r="G149" s="366"/>
    </row>
    <row r="150" spans="1:7" x14ac:dyDescent="0.25">
      <c r="A150" s="105" t="s">
        <v>1073</v>
      </c>
      <c r="B150" s="367"/>
      <c r="C150" s="26" t="s">
        <v>368</v>
      </c>
      <c r="D150" s="93"/>
      <c r="E150" s="94"/>
      <c r="F150" s="94"/>
      <c r="G150" s="368"/>
    </row>
    <row r="151" spans="1:7" x14ac:dyDescent="0.25">
      <c r="A151" s="105" t="s">
        <v>1074</v>
      </c>
      <c r="B151" s="364" t="s">
        <v>51</v>
      </c>
      <c r="C151" s="23" t="s">
        <v>20</v>
      </c>
      <c r="D151" s="98">
        <f>VLOOKUP(B151,'7'!$B$7:$C$26,2,FALSE)</f>
        <v>0</v>
      </c>
      <c r="E151" s="749">
        <f>HLOOKUP(B151,'10'!$D$6:$W$18,13,FALSE)</f>
        <v>0</v>
      </c>
      <c r="F151" s="750"/>
      <c r="G151" s="751"/>
    </row>
    <row r="152" spans="1:7" x14ac:dyDescent="0.25">
      <c r="A152" s="105" t="s">
        <v>1075</v>
      </c>
      <c r="B152" s="365"/>
      <c r="C152" s="99" t="s">
        <v>537</v>
      </c>
      <c r="D152" s="100">
        <f>VLOOKUP(B151,'9'!$B$8:$D$27,3,FALSE)</f>
        <v>0</v>
      </c>
      <c r="E152" s="752"/>
      <c r="F152" s="753"/>
      <c r="G152" s="754"/>
    </row>
    <row r="153" spans="1:7" x14ac:dyDescent="0.25">
      <c r="A153" s="105" t="s">
        <v>1076</v>
      </c>
      <c r="B153" s="365"/>
      <c r="C153" s="23" t="s">
        <v>639</v>
      </c>
      <c r="D153" s="89"/>
      <c r="E153" s="752"/>
      <c r="F153" s="753"/>
      <c r="G153" s="754"/>
    </row>
    <row r="154" spans="1:7" x14ac:dyDescent="0.25">
      <c r="A154" s="105" t="s">
        <v>1077</v>
      </c>
      <c r="B154" s="365"/>
      <c r="C154" s="28" t="s">
        <v>640</v>
      </c>
      <c r="D154" s="90"/>
      <c r="E154" s="752"/>
      <c r="F154" s="753"/>
      <c r="G154" s="754"/>
    </row>
    <row r="155" spans="1:7" x14ac:dyDescent="0.25">
      <c r="A155" s="105" t="s">
        <v>1078</v>
      </c>
      <c r="B155" s="365"/>
      <c r="C155" s="26" t="s">
        <v>641</v>
      </c>
      <c r="D155" s="91"/>
      <c r="E155" s="757"/>
      <c r="F155" s="755"/>
      <c r="G155" s="756"/>
    </row>
    <row r="156" spans="1:7" x14ac:dyDescent="0.25">
      <c r="A156" s="105" t="s">
        <v>1079</v>
      </c>
      <c r="B156" s="365"/>
      <c r="C156" s="28" t="s">
        <v>366</v>
      </c>
      <c r="D156" s="92"/>
      <c r="G156" s="366"/>
    </row>
    <row r="157" spans="1:7" x14ac:dyDescent="0.25">
      <c r="A157" s="105" t="s">
        <v>1080</v>
      </c>
      <c r="B157" s="365"/>
      <c r="C157" s="28" t="s">
        <v>367</v>
      </c>
      <c r="D157" s="92"/>
      <c r="G157" s="366"/>
    </row>
    <row r="158" spans="1:7" x14ac:dyDescent="0.25">
      <c r="A158" s="105" t="s">
        <v>1081</v>
      </c>
      <c r="B158" s="367"/>
      <c r="C158" s="26" t="s">
        <v>368</v>
      </c>
      <c r="D158" s="93"/>
      <c r="E158" s="94"/>
      <c r="F158" s="94"/>
      <c r="G158" s="368"/>
    </row>
    <row r="159" spans="1:7" x14ac:dyDescent="0.25">
      <c r="A159" s="105" t="s">
        <v>1082</v>
      </c>
      <c r="B159" s="364" t="s">
        <v>52</v>
      </c>
      <c r="C159" s="23" t="s">
        <v>20</v>
      </c>
      <c r="D159" s="98">
        <f>VLOOKUP(B159,'7'!$B$7:$C$26,2,FALSE)</f>
        <v>0</v>
      </c>
      <c r="E159" s="749">
        <f>HLOOKUP(B159,'10'!$D$6:$W$18,13,FALSE)</f>
        <v>0</v>
      </c>
      <c r="F159" s="750"/>
      <c r="G159" s="751"/>
    </row>
    <row r="160" spans="1:7" x14ac:dyDescent="0.25">
      <c r="A160" s="105" t="s">
        <v>1083</v>
      </c>
      <c r="B160" s="365"/>
      <c r="C160" s="99" t="s">
        <v>537</v>
      </c>
      <c r="D160" s="100">
        <f>VLOOKUP(B159,'9'!$B$8:$D$27,3,FALSE)</f>
        <v>0</v>
      </c>
      <c r="E160" s="752"/>
      <c r="F160" s="753"/>
      <c r="G160" s="754"/>
    </row>
    <row r="161" spans="1:7" x14ac:dyDescent="0.25">
      <c r="A161" s="105" t="s">
        <v>1084</v>
      </c>
      <c r="B161" s="365"/>
      <c r="C161" s="23" t="s">
        <v>639</v>
      </c>
      <c r="D161" s="89"/>
      <c r="E161" s="752"/>
      <c r="F161" s="753"/>
      <c r="G161" s="754"/>
    </row>
    <row r="162" spans="1:7" x14ac:dyDescent="0.25">
      <c r="A162" s="105" t="s">
        <v>1085</v>
      </c>
      <c r="B162" s="365"/>
      <c r="C162" s="28" t="s">
        <v>640</v>
      </c>
      <c r="D162" s="90"/>
      <c r="E162" s="752"/>
      <c r="F162" s="753"/>
      <c r="G162" s="754"/>
    </row>
    <row r="163" spans="1:7" x14ac:dyDescent="0.25">
      <c r="A163" s="105" t="s">
        <v>1086</v>
      </c>
      <c r="B163" s="365"/>
      <c r="C163" s="26" t="s">
        <v>641</v>
      </c>
      <c r="D163" s="91"/>
      <c r="E163" s="757"/>
      <c r="F163" s="755"/>
      <c r="G163" s="756"/>
    </row>
    <row r="164" spans="1:7" x14ac:dyDescent="0.25">
      <c r="A164" s="105" t="s">
        <v>1087</v>
      </c>
      <c r="B164" s="365"/>
      <c r="C164" s="28" t="s">
        <v>366</v>
      </c>
      <c r="D164" s="92"/>
      <c r="G164" s="366"/>
    </row>
    <row r="165" spans="1:7" x14ac:dyDescent="0.25">
      <c r="A165" s="105" t="s">
        <v>1088</v>
      </c>
      <c r="B165" s="365"/>
      <c r="C165" s="28" t="s">
        <v>367</v>
      </c>
      <c r="D165" s="92"/>
      <c r="G165" s="366"/>
    </row>
    <row r="166" spans="1:7" ht="15.75" thickBot="1" x14ac:dyDescent="0.3">
      <c r="A166" s="105" t="s">
        <v>1089</v>
      </c>
      <c r="B166" s="369"/>
      <c r="C166" s="370" t="s">
        <v>368</v>
      </c>
      <c r="D166" s="371"/>
      <c r="E166" s="372"/>
      <c r="F166" s="372"/>
      <c r="G166" s="373"/>
    </row>
    <row r="169" spans="1:7" x14ac:dyDescent="0.25">
      <c r="C169" s="1"/>
      <c r="D169" s="360" t="s">
        <v>1353</v>
      </c>
    </row>
    <row r="170" spans="1:7" x14ac:dyDescent="0.25">
      <c r="C170" s="1">
        <v>1</v>
      </c>
      <c r="D170" s="500" t="s">
        <v>1344</v>
      </c>
    </row>
    <row r="171" spans="1:7" ht="30" x14ac:dyDescent="0.25">
      <c r="C171" s="1">
        <v>2</v>
      </c>
      <c r="D171" s="500" t="s">
        <v>1345</v>
      </c>
    </row>
    <row r="172" spans="1:7" ht="60" x14ac:dyDescent="0.25">
      <c r="C172" s="1">
        <v>3</v>
      </c>
      <c r="D172" s="500" t="s">
        <v>1346</v>
      </c>
    </row>
    <row r="173" spans="1:7" ht="90" x14ac:dyDescent="0.25">
      <c r="C173" s="1">
        <v>4</v>
      </c>
      <c r="D173" s="500" t="s">
        <v>1355</v>
      </c>
    </row>
    <row r="174" spans="1:7" ht="60" x14ac:dyDescent="0.25">
      <c r="C174" s="1">
        <v>5</v>
      </c>
      <c r="D174" s="500" t="s">
        <v>1347</v>
      </c>
    </row>
    <row r="175" spans="1:7" ht="120" x14ac:dyDescent="0.25">
      <c r="C175" s="1">
        <v>6</v>
      </c>
      <c r="D175" s="500" t="s">
        <v>1635</v>
      </c>
    </row>
    <row r="176" spans="1:7" ht="45" x14ac:dyDescent="0.25">
      <c r="C176" s="1">
        <v>7</v>
      </c>
      <c r="D176" s="335" t="s">
        <v>1349</v>
      </c>
    </row>
    <row r="177" spans="3:4" ht="90" x14ac:dyDescent="0.25">
      <c r="C177" s="1">
        <v>8</v>
      </c>
      <c r="D177" s="335" t="s">
        <v>1636</v>
      </c>
    </row>
  </sheetData>
  <sheetProtection algorithmName="SHA-512" hashValue="ZWwrF1wlO4Oqy5J2r5It+GX4wkV86JjrJQnxhNkCo619Q6p/C/+S8OEijlxZiG0/K9S/HX1X8MRKa3Kdz0B/FA==" saltValue="7Txbx0dALaVnSIvJ4fNgRQ==" spinCount="100000" sheet="1" objects="1" scenarios="1"/>
  <mergeCells count="20">
    <mergeCell ref="E135:G139"/>
    <mergeCell ref="E143:G147"/>
    <mergeCell ref="E151:G155"/>
    <mergeCell ref="E159:G163"/>
    <mergeCell ref="E87:G91"/>
    <mergeCell ref="E95:G99"/>
    <mergeCell ref="E103:G107"/>
    <mergeCell ref="E111:G115"/>
    <mergeCell ref="E119:G123"/>
    <mergeCell ref="E127:G131"/>
    <mergeCell ref="E47:G51"/>
    <mergeCell ref="E55:G59"/>
    <mergeCell ref="E63:G67"/>
    <mergeCell ref="E71:G75"/>
    <mergeCell ref="E79:G83"/>
    <mergeCell ref="E7:G11"/>
    <mergeCell ref="E15:G19"/>
    <mergeCell ref="E23:G27"/>
    <mergeCell ref="E31:G35"/>
    <mergeCell ref="E39:G43"/>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E38"/>
  <sheetViews>
    <sheetView topLeftCell="E1" zoomScaleNormal="100" workbookViewId="0">
      <selection activeCell="L15" sqref="L15"/>
    </sheetView>
  </sheetViews>
  <sheetFormatPr defaultColWidth="9.140625" defaultRowHeight="15" x14ac:dyDescent="0.25"/>
  <cols>
    <col min="1" max="1" width="8.7109375" style="13" customWidth="1"/>
    <col min="2" max="2" width="12.7109375" style="13" customWidth="1"/>
    <col min="3" max="3" width="70.5703125" style="13" customWidth="1"/>
    <col min="4" max="4" width="11.7109375" style="13" customWidth="1"/>
    <col min="5" max="5" width="12.7109375" style="13" customWidth="1"/>
    <col min="6" max="30" width="11.7109375" style="13" customWidth="1"/>
    <col min="31" max="31" width="32.7109375" style="13" customWidth="1"/>
    <col min="32" max="16384" width="9.140625" style="13"/>
  </cols>
  <sheetData>
    <row r="1" spans="1:31" s="42" customFormat="1" ht="18.75" x14ac:dyDescent="0.25">
      <c r="A1" s="44" t="s">
        <v>242</v>
      </c>
      <c r="B1" s="44" t="s">
        <v>1706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40" t="s">
        <v>1272</v>
      </c>
      <c r="C3" s="205" t="str">
        <f>'1'!C8</f>
        <v>ŠIRV</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75" thickBot="1" x14ac:dyDescent="0.3"/>
    <row r="5" spans="1:31" x14ac:dyDescent="0.25">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5" x14ac:dyDescent="0.25">
      <c r="A6" s="1"/>
      <c r="B6" s="344" t="s">
        <v>54</v>
      </c>
      <c r="C6" s="255" t="s">
        <v>53</v>
      </c>
      <c r="D6" s="226" t="str">
        <f>'7'!F6</f>
        <v>Planuojama paramos suma priemonei, Eur</v>
      </c>
      <c r="E6" s="227" t="s">
        <v>1707</v>
      </c>
      <c r="F6" s="758" t="s">
        <v>1293</v>
      </c>
      <c r="G6" s="760" t="s">
        <v>100</v>
      </c>
      <c r="H6" s="761"/>
      <c r="I6" s="761"/>
      <c r="J6" s="763"/>
      <c r="K6" s="760" t="s">
        <v>101</v>
      </c>
      <c r="L6" s="761"/>
      <c r="M6" s="761"/>
      <c r="N6" s="763"/>
      <c r="O6" s="760" t="s">
        <v>102</v>
      </c>
      <c r="P6" s="761"/>
      <c r="Q6" s="761"/>
      <c r="R6" s="763"/>
      <c r="S6" s="760" t="s">
        <v>103</v>
      </c>
      <c r="T6" s="761"/>
      <c r="U6" s="761"/>
      <c r="V6" s="763"/>
      <c r="W6" s="760" t="s">
        <v>104</v>
      </c>
      <c r="X6" s="761"/>
      <c r="Y6" s="761"/>
      <c r="Z6" s="763"/>
      <c r="AA6" s="760" t="s">
        <v>105</v>
      </c>
      <c r="AB6" s="761"/>
      <c r="AC6" s="761"/>
      <c r="AD6" s="762"/>
      <c r="AE6" s="337" t="s">
        <v>1104</v>
      </c>
    </row>
    <row r="7" spans="1:31" x14ac:dyDescent="0.25">
      <c r="A7" s="1" t="s">
        <v>420</v>
      </c>
      <c r="B7" s="345"/>
      <c r="C7" s="257"/>
      <c r="D7" s="256"/>
      <c r="E7" s="258"/>
      <c r="F7" s="759"/>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25">
      <c r="A8" s="1" t="s">
        <v>421</v>
      </c>
      <c r="B8" s="347" t="s">
        <v>0</v>
      </c>
      <c r="C8" s="45" t="str">
        <f>'7'!C7</f>
        <v>Verslo pradžia ir plėtra</v>
      </c>
      <c r="D8" s="208">
        <f>'7'!F7</f>
        <v>700000</v>
      </c>
      <c r="E8" s="147">
        <f>COUNTIFS($G8:$AD8,"&gt;0")</f>
        <v>3</v>
      </c>
      <c r="F8" s="209">
        <f>SUM(G8:AD8)</f>
        <v>700000</v>
      </c>
      <c r="G8" s="247">
        <v>0</v>
      </c>
      <c r="H8" s="248">
        <v>0</v>
      </c>
      <c r="I8" s="248">
        <v>0</v>
      </c>
      <c r="J8" s="249">
        <v>200000</v>
      </c>
      <c r="K8" s="247">
        <v>0</v>
      </c>
      <c r="L8" s="248">
        <v>0</v>
      </c>
      <c r="M8" s="248">
        <v>0</v>
      </c>
      <c r="N8" s="249">
        <v>0</v>
      </c>
      <c r="O8" s="247">
        <v>0</v>
      </c>
      <c r="P8" s="248">
        <v>300000</v>
      </c>
      <c r="Q8" s="248">
        <v>0</v>
      </c>
      <c r="R8" s="249">
        <v>0</v>
      </c>
      <c r="S8" s="247">
        <v>200000</v>
      </c>
      <c r="T8" s="248">
        <v>0</v>
      </c>
      <c r="U8" s="248">
        <v>0</v>
      </c>
      <c r="V8" s="249">
        <v>0</v>
      </c>
      <c r="W8" s="247"/>
      <c r="X8" s="248"/>
      <c r="Y8" s="248"/>
      <c r="Z8" s="249"/>
      <c r="AA8" s="247"/>
      <c r="AB8" s="248"/>
      <c r="AC8" s="248"/>
      <c r="AD8" s="348"/>
      <c r="AE8" s="338" t="str">
        <f>IF(D8=F8,"Gerai","Nesutampa sumos (3 ir 5 stulpeliai)")</f>
        <v>Gerai</v>
      </c>
    </row>
    <row r="9" spans="1:31" x14ac:dyDescent="0.25">
      <c r="A9" s="1" t="s">
        <v>422</v>
      </c>
      <c r="B9" s="347" t="s">
        <v>1</v>
      </c>
      <c r="C9" s="45" t="str">
        <f>'7'!C8</f>
        <v>Kaimo bendruomenių ir NVO iniciatyvų įgyvendinimas</v>
      </c>
      <c r="D9" s="208">
        <f>'7'!F8</f>
        <v>100000</v>
      </c>
      <c r="E9" s="147">
        <f t="shared" ref="E9:E27" si="0">COUNTIFS($G9:$AD9,"&gt;0")</f>
        <v>2</v>
      </c>
      <c r="F9" s="210">
        <f t="shared" ref="F9:F27" si="1">SUM(G9:AD9)</f>
        <v>100000</v>
      </c>
      <c r="G9" s="242">
        <v>0</v>
      </c>
      <c r="H9" s="250">
        <v>0</v>
      </c>
      <c r="I9" s="250">
        <v>0</v>
      </c>
      <c r="J9" s="251">
        <v>0</v>
      </c>
      <c r="K9" s="242">
        <v>0</v>
      </c>
      <c r="L9" s="250">
        <v>50000</v>
      </c>
      <c r="M9" s="250">
        <v>0</v>
      </c>
      <c r="N9" s="251">
        <v>0</v>
      </c>
      <c r="O9" s="242">
        <v>0</v>
      </c>
      <c r="P9" s="250">
        <v>50000</v>
      </c>
      <c r="Q9" s="250">
        <v>0</v>
      </c>
      <c r="R9" s="251">
        <v>0</v>
      </c>
      <c r="S9" s="242">
        <v>0</v>
      </c>
      <c r="T9" s="250">
        <v>0</v>
      </c>
      <c r="U9" s="250">
        <v>0</v>
      </c>
      <c r="V9" s="251">
        <v>0</v>
      </c>
      <c r="W9" s="242"/>
      <c r="X9" s="250"/>
      <c r="Y9" s="250"/>
      <c r="Z9" s="251"/>
      <c r="AA9" s="242"/>
      <c r="AB9" s="250"/>
      <c r="AC9" s="250"/>
      <c r="AD9" s="349"/>
      <c r="AE9" s="339" t="str">
        <f t="shared" ref="AE9:AE27" si="2">IF(D9=F9,"Gerai","Nesutampa sumos (3 ir 5 stulpeliai)")</f>
        <v>Gerai</v>
      </c>
    </row>
    <row r="10" spans="1:31" x14ac:dyDescent="0.25">
      <c r="A10" s="1" t="s">
        <v>423</v>
      </c>
      <c r="B10" s="347" t="s">
        <v>2</v>
      </c>
      <c r="C10" s="45" t="str">
        <f>'7'!C9</f>
        <v>Socialinio verslo kūrimas ir plėtra</v>
      </c>
      <c r="D10" s="208">
        <f>'7'!F9</f>
        <v>120000</v>
      </c>
      <c r="E10" s="147">
        <f t="shared" si="0"/>
        <v>1</v>
      </c>
      <c r="F10" s="210">
        <f t="shared" si="1"/>
        <v>120000</v>
      </c>
      <c r="G10" s="242">
        <v>0</v>
      </c>
      <c r="H10" s="250">
        <v>0</v>
      </c>
      <c r="I10" s="250">
        <v>0</v>
      </c>
      <c r="J10" s="251">
        <v>0</v>
      </c>
      <c r="K10" s="242">
        <v>0</v>
      </c>
      <c r="L10" s="250">
        <v>0</v>
      </c>
      <c r="M10" s="250">
        <v>0</v>
      </c>
      <c r="N10" s="251">
        <v>120000</v>
      </c>
      <c r="O10" s="242">
        <v>0</v>
      </c>
      <c r="P10" s="250">
        <v>0</v>
      </c>
      <c r="Q10" s="250">
        <v>0</v>
      </c>
      <c r="R10" s="251">
        <v>0</v>
      </c>
      <c r="S10" s="242">
        <v>0</v>
      </c>
      <c r="T10" s="250">
        <v>0</v>
      </c>
      <c r="U10" s="250">
        <v>0</v>
      </c>
      <c r="V10" s="251">
        <v>0</v>
      </c>
      <c r="W10" s="242"/>
      <c r="X10" s="250"/>
      <c r="Y10" s="250"/>
      <c r="Z10" s="251"/>
      <c r="AA10" s="242"/>
      <c r="AB10" s="250"/>
      <c r="AC10" s="250"/>
      <c r="AD10" s="349"/>
      <c r="AE10" s="339" t="str">
        <f t="shared" si="2"/>
        <v>Gerai</v>
      </c>
    </row>
    <row r="11" spans="1:31" x14ac:dyDescent="0.25">
      <c r="A11" s="1" t="s">
        <v>424</v>
      </c>
      <c r="B11" s="347" t="s">
        <v>3</v>
      </c>
      <c r="C11" s="45" t="str">
        <f>'7'!C10</f>
        <v>Infrastruktūros gerinimas, kuriant patrauklią aplinką paslaugoms teikti</v>
      </c>
      <c r="D11" s="208">
        <f>'7'!F10</f>
        <v>80000</v>
      </c>
      <c r="E11" s="147">
        <f t="shared" si="0"/>
        <v>1</v>
      </c>
      <c r="F11" s="210">
        <f t="shared" si="1"/>
        <v>80000</v>
      </c>
      <c r="G11" s="242">
        <v>0</v>
      </c>
      <c r="H11" s="250">
        <v>0</v>
      </c>
      <c r="I11" s="250">
        <v>0</v>
      </c>
      <c r="J11" s="251">
        <v>0</v>
      </c>
      <c r="K11" s="242">
        <v>0</v>
      </c>
      <c r="L11" s="250">
        <v>0</v>
      </c>
      <c r="M11" s="250">
        <v>0</v>
      </c>
      <c r="N11" s="251">
        <v>80000</v>
      </c>
      <c r="O11" s="242">
        <v>0</v>
      </c>
      <c r="P11" s="250">
        <v>0</v>
      </c>
      <c r="Q11" s="250">
        <v>0</v>
      </c>
      <c r="R11" s="251">
        <v>0</v>
      </c>
      <c r="S11" s="242">
        <v>0</v>
      </c>
      <c r="T11" s="250">
        <v>0</v>
      </c>
      <c r="U11" s="250">
        <v>0</v>
      </c>
      <c r="V11" s="251">
        <v>0</v>
      </c>
      <c r="W11" s="242"/>
      <c r="X11" s="250"/>
      <c r="Y11" s="250"/>
      <c r="Z11" s="251"/>
      <c r="AA11" s="242"/>
      <c r="AB11" s="250"/>
      <c r="AC11" s="250"/>
      <c r="AD11" s="349"/>
      <c r="AE11" s="339" t="str">
        <f t="shared" si="2"/>
        <v>Gerai</v>
      </c>
    </row>
    <row r="12" spans="1:31" x14ac:dyDescent="0.25">
      <c r="A12" s="1" t="s">
        <v>425</v>
      </c>
      <c r="B12" s="347" t="s">
        <v>4</v>
      </c>
      <c r="C12" s="45" t="str">
        <f>'7'!C11</f>
        <v>VVG teritorinis bendradarbiavimas</v>
      </c>
      <c r="D12" s="208">
        <f>'7'!F11</f>
        <v>0</v>
      </c>
      <c r="E12" s="147">
        <f t="shared" si="0"/>
        <v>0</v>
      </c>
      <c r="F12" s="210">
        <f t="shared" si="1"/>
        <v>0</v>
      </c>
      <c r="G12" s="242"/>
      <c r="H12" s="250"/>
      <c r="I12" s="250"/>
      <c r="J12" s="251"/>
      <c r="K12" s="242"/>
      <c r="L12" s="250"/>
      <c r="M12" s="250"/>
      <c r="N12" s="251"/>
      <c r="O12" s="242"/>
      <c r="P12" s="250"/>
      <c r="Q12" s="250"/>
      <c r="R12" s="251"/>
      <c r="S12" s="242"/>
      <c r="T12" s="250"/>
      <c r="U12" s="250"/>
      <c r="V12" s="251"/>
      <c r="W12" s="242"/>
      <c r="X12" s="250"/>
      <c r="Y12" s="250"/>
      <c r="Z12" s="251"/>
      <c r="AA12" s="242"/>
      <c r="AB12" s="250"/>
      <c r="AC12" s="250"/>
      <c r="AD12" s="349"/>
      <c r="AE12" s="339" t="str">
        <f t="shared" si="2"/>
        <v>Gerai</v>
      </c>
    </row>
    <row r="13" spans="1:31" x14ac:dyDescent="0.25">
      <c r="A13" s="1" t="s">
        <v>426</v>
      </c>
      <c r="B13" s="347" t="s">
        <v>5</v>
      </c>
      <c r="C13" s="45">
        <f>'7'!C12</f>
        <v>0</v>
      </c>
      <c r="D13" s="208">
        <f>'7'!F12</f>
        <v>0</v>
      </c>
      <c r="E13" s="147">
        <f t="shared" si="0"/>
        <v>0</v>
      </c>
      <c r="F13" s="210">
        <f t="shared" si="1"/>
        <v>0</v>
      </c>
      <c r="G13" s="242"/>
      <c r="H13" s="250"/>
      <c r="I13" s="250"/>
      <c r="J13" s="251"/>
      <c r="K13" s="242"/>
      <c r="L13" s="250"/>
      <c r="M13" s="250"/>
      <c r="N13" s="251"/>
      <c r="O13" s="242"/>
      <c r="P13" s="250"/>
      <c r="Q13" s="250"/>
      <c r="R13" s="251"/>
      <c r="S13" s="242"/>
      <c r="T13" s="250"/>
      <c r="U13" s="250"/>
      <c r="V13" s="251"/>
      <c r="W13" s="242"/>
      <c r="X13" s="250"/>
      <c r="Y13" s="250"/>
      <c r="Z13" s="251"/>
      <c r="AA13" s="242"/>
      <c r="AB13" s="250"/>
      <c r="AC13" s="250"/>
      <c r="AD13" s="349"/>
      <c r="AE13" s="339" t="str">
        <f t="shared" si="2"/>
        <v>Gerai</v>
      </c>
    </row>
    <row r="14" spans="1:31" x14ac:dyDescent="0.25">
      <c r="A14" s="1" t="s">
        <v>427</v>
      </c>
      <c r="B14" s="347" t="s">
        <v>6</v>
      </c>
      <c r="C14" s="45">
        <f>'7'!C13</f>
        <v>0</v>
      </c>
      <c r="D14" s="208">
        <f>'7'!F13</f>
        <v>0</v>
      </c>
      <c r="E14" s="147">
        <f t="shared" si="0"/>
        <v>0</v>
      </c>
      <c r="F14" s="210">
        <f t="shared" si="1"/>
        <v>0</v>
      </c>
      <c r="G14" s="242"/>
      <c r="H14" s="250"/>
      <c r="I14" s="250"/>
      <c r="J14" s="251"/>
      <c r="K14" s="242"/>
      <c r="L14" s="250"/>
      <c r="M14" s="250"/>
      <c r="N14" s="251"/>
      <c r="O14" s="242"/>
      <c r="P14" s="250"/>
      <c r="Q14" s="250"/>
      <c r="R14" s="251"/>
      <c r="S14" s="242"/>
      <c r="T14" s="250"/>
      <c r="U14" s="250"/>
      <c r="V14" s="251"/>
      <c r="W14" s="242"/>
      <c r="X14" s="250"/>
      <c r="Y14" s="250"/>
      <c r="Z14" s="251"/>
      <c r="AA14" s="242"/>
      <c r="AB14" s="250"/>
      <c r="AC14" s="250"/>
      <c r="AD14" s="349"/>
      <c r="AE14" s="339" t="str">
        <f t="shared" si="2"/>
        <v>Gerai</v>
      </c>
    </row>
    <row r="15" spans="1:31" x14ac:dyDescent="0.25">
      <c r="A15" s="1" t="s">
        <v>428</v>
      </c>
      <c r="B15" s="347" t="s">
        <v>7</v>
      </c>
      <c r="C15" s="45">
        <f>'7'!C14</f>
        <v>0</v>
      </c>
      <c r="D15" s="208">
        <f>'7'!F14</f>
        <v>0</v>
      </c>
      <c r="E15" s="147">
        <f t="shared" si="0"/>
        <v>0</v>
      </c>
      <c r="F15" s="210">
        <f t="shared" si="1"/>
        <v>0</v>
      </c>
      <c r="G15" s="242"/>
      <c r="H15" s="250"/>
      <c r="I15" s="250"/>
      <c r="J15" s="251"/>
      <c r="K15" s="242"/>
      <c r="L15" s="250"/>
      <c r="M15" s="250"/>
      <c r="N15" s="251"/>
      <c r="O15" s="242"/>
      <c r="P15" s="250"/>
      <c r="Q15" s="250"/>
      <c r="R15" s="251"/>
      <c r="S15" s="242"/>
      <c r="T15" s="250"/>
      <c r="U15" s="250"/>
      <c r="V15" s="251"/>
      <c r="W15" s="242"/>
      <c r="X15" s="250"/>
      <c r="Y15" s="250"/>
      <c r="Z15" s="251"/>
      <c r="AA15" s="242"/>
      <c r="AB15" s="250"/>
      <c r="AC15" s="250"/>
      <c r="AD15" s="349"/>
      <c r="AE15" s="339" t="str">
        <f t="shared" si="2"/>
        <v>Gerai</v>
      </c>
    </row>
    <row r="16" spans="1:31" x14ac:dyDescent="0.25">
      <c r="A16" s="1" t="s">
        <v>429</v>
      </c>
      <c r="B16" s="347" t="s">
        <v>8</v>
      </c>
      <c r="C16" s="45">
        <f>'7'!C15</f>
        <v>0</v>
      </c>
      <c r="D16" s="208">
        <f>'7'!F15</f>
        <v>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Gerai</v>
      </c>
    </row>
    <row r="17" spans="1:31" x14ac:dyDescent="0.25">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25">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25">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25">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25">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25">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25">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25">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25">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25">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25">
      <c r="A27" s="1" t="s">
        <v>1294</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75" thickBot="1" x14ac:dyDescent="0.3">
      <c r="A28" s="1" t="s">
        <v>1339</v>
      </c>
      <c r="B28" s="352"/>
      <c r="C28" s="353" t="s">
        <v>160</v>
      </c>
      <c r="D28" s="354">
        <f>SUM(D8:D27)</f>
        <v>1000000</v>
      </c>
      <c r="E28" s="355">
        <f>SUM(E8:E27)</f>
        <v>7</v>
      </c>
      <c r="F28" s="354">
        <f>SUM(F8:F27)</f>
        <v>1000000</v>
      </c>
      <c r="G28" s="356">
        <f>SUM(G8:G27)</f>
        <v>0</v>
      </c>
      <c r="H28" s="356">
        <f t="shared" ref="H28:AD28" si="3">SUM(H8:H27)</f>
        <v>0</v>
      </c>
      <c r="I28" s="356">
        <f t="shared" si="3"/>
        <v>0</v>
      </c>
      <c r="J28" s="356">
        <f t="shared" si="3"/>
        <v>200000</v>
      </c>
      <c r="K28" s="357">
        <f t="shared" si="3"/>
        <v>0</v>
      </c>
      <c r="L28" s="356">
        <f t="shared" si="3"/>
        <v>50000</v>
      </c>
      <c r="M28" s="356">
        <f t="shared" si="3"/>
        <v>0</v>
      </c>
      <c r="N28" s="358">
        <f t="shared" si="3"/>
        <v>200000</v>
      </c>
      <c r="O28" s="356">
        <f t="shared" si="3"/>
        <v>0</v>
      </c>
      <c r="P28" s="356">
        <f t="shared" si="3"/>
        <v>350000</v>
      </c>
      <c r="Q28" s="356">
        <f t="shared" si="3"/>
        <v>0</v>
      </c>
      <c r="R28" s="356">
        <f t="shared" si="3"/>
        <v>0</v>
      </c>
      <c r="S28" s="357">
        <f t="shared" si="3"/>
        <v>200000</v>
      </c>
      <c r="T28" s="356">
        <f t="shared" si="3"/>
        <v>0</v>
      </c>
      <c r="U28" s="356">
        <f t="shared" si="3"/>
        <v>0</v>
      </c>
      <c r="V28" s="358">
        <f t="shared" si="3"/>
        <v>0</v>
      </c>
      <c r="W28" s="356">
        <f t="shared" si="3"/>
        <v>0</v>
      </c>
      <c r="X28" s="356">
        <f t="shared" si="3"/>
        <v>0</v>
      </c>
      <c r="Y28" s="356">
        <f t="shared" si="3"/>
        <v>0</v>
      </c>
      <c r="Z28" s="356">
        <f t="shared" si="3"/>
        <v>0</v>
      </c>
      <c r="AA28" s="357">
        <f t="shared" si="3"/>
        <v>0</v>
      </c>
      <c r="AB28" s="356">
        <f t="shared" si="3"/>
        <v>0</v>
      </c>
      <c r="AC28" s="356">
        <f t="shared" si="3"/>
        <v>0</v>
      </c>
      <c r="AD28" s="359">
        <f t="shared" si="3"/>
        <v>0</v>
      </c>
      <c r="AE28" s="317"/>
    </row>
    <row r="29" spans="1:31" ht="45" x14ac:dyDescent="0.25">
      <c r="B29" s="597" t="s">
        <v>1295</v>
      </c>
      <c r="C29" s="596" t="s">
        <v>1708</v>
      </c>
    </row>
    <row r="32" spans="1:31" x14ac:dyDescent="0.25">
      <c r="B32" s="1"/>
      <c r="C32" s="360" t="s">
        <v>1354</v>
      </c>
    </row>
    <row r="33" spans="2:3" ht="75" x14ac:dyDescent="0.25">
      <c r="B33" s="1">
        <v>1</v>
      </c>
      <c r="C33" s="335" t="s">
        <v>1342</v>
      </c>
    </row>
    <row r="34" spans="2:3" ht="30" x14ac:dyDescent="0.25">
      <c r="B34" s="1">
        <v>2</v>
      </c>
      <c r="C34" s="335" t="s">
        <v>1343</v>
      </c>
    </row>
    <row r="35" spans="2:3" ht="105" x14ac:dyDescent="0.25">
      <c r="B35" s="1">
        <v>3</v>
      </c>
      <c r="C35" s="335" t="s">
        <v>1340</v>
      </c>
    </row>
    <row r="36" spans="2:3" ht="30" x14ac:dyDescent="0.25">
      <c r="B36" s="1">
        <v>4</v>
      </c>
      <c r="C36" s="361" t="s">
        <v>1318</v>
      </c>
    </row>
    <row r="37" spans="2:3" ht="30" x14ac:dyDescent="0.25">
      <c r="B37" s="1">
        <v>5</v>
      </c>
      <c r="C37" s="361" t="s">
        <v>1341</v>
      </c>
    </row>
    <row r="38" spans="2:3" ht="60" x14ac:dyDescent="0.25">
      <c r="B38" s="1">
        <v>6</v>
      </c>
      <c r="C38" s="335"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formula1>0</formula1>
      <formula2>100</formula2>
    </dataValidation>
    <dataValidation type="decimal" allowBlank="1" showInputMessage="1" showErrorMessage="1" prompt="Įveskite skaičių be tarpų. Centai skiriami kableliu. Maksimali suma - 1 000 000." sqref="G8:AD27">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zoomScaleNormal="100" workbookViewId="0">
      <selection activeCell="G26" sqref="G26"/>
    </sheetView>
  </sheetViews>
  <sheetFormatPr defaultColWidth="9.140625" defaultRowHeight="15" x14ac:dyDescent="0.25"/>
  <cols>
    <col min="1" max="1" width="8.7109375" style="13" customWidth="1"/>
    <col min="2" max="2" width="40.7109375" style="13" customWidth="1"/>
    <col min="3" max="3" width="18.7109375" style="13" customWidth="1"/>
    <col min="4" max="4" width="52.7109375" style="13" customWidth="1"/>
    <col min="5" max="5" width="12.7109375" style="15" customWidth="1"/>
    <col min="6" max="6" width="20.7109375" style="13" customWidth="1"/>
    <col min="7" max="7" width="20.7109375" style="15" customWidth="1"/>
    <col min="8" max="8" width="9.140625" style="13"/>
    <col min="9" max="9" width="85.7109375" style="13" customWidth="1"/>
    <col min="10" max="16384" width="9.140625" style="13"/>
  </cols>
  <sheetData>
    <row r="1" spans="1:9" s="42" customFormat="1" ht="18.75" x14ac:dyDescent="0.25">
      <c r="A1" s="44" t="s">
        <v>430</v>
      </c>
      <c r="B1" s="44" t="s">
        <v>673</v>
      </c>
      <c r="C1" s="44"/>
      <c r="D1" s="44"/>
      <c r="E1" s="107"/>
      <c r="F1" s="44"/>
      <c r="G1" s="107"/>
      <c r="H1" s="44"/>
      <c r="I1" s="44"/>
    </row>
    <row r="2" spans="1:9" x14ac:dyDescent="0.25">
      <c r="A2" s="1"/>
      <c r="B2" s="1"/>
      <c r="C2" s="1"/>
      <c r="D2" s="1"/>
      <c r="E2" s="18"/>
      <c r="F2" s="171"/>
      <c r="G2" s="18"/>
      <c r="H2" s="1"/>
      <c r="I2" s="1"/>
    </row>
    <row r="3" spans="1:9" x14ac:dyDescent="0.25">
      <c r="A3" s="1"/>
      <c r="B3" s="140" t="s">
        <v>1272</v>
      </c>
      <c r="C3" s="205" t="str">
        <f>'1'!C8</f>
        <v>ŠIRV</v>
      </c>
      <c r="D3" s="1"/>
      <c r="E3" s="1"/>
      <c r="F3" s="1"/>
      <c r="G3" s="1"/>
      <c r="H3" s="1"/>
      <c r="I3" s="1"/>
    </row>
    <row r="4" spans="1:9" s="1" customFormat="1" ht="15.75" thickBot="1" x14ac:dyDescent="0.3"/>
    <row r="5" spans="1:9" x14ac:dyDescent="0.25">
      <c r="A5" s="1"/>
      <c r="B5" s="318">
        <v>1</v>
      </c>
      <c r="C5" s="319">
        <v>2</v>
      </c>
      <c r="D5" s="320">
        <v>3</v>
      </c>
      <c r="E5" s="319">
        <v>4</v>
      </c>
      <c r="F5" s="319">
        <v>5</v>
      </c>
      <c r="G5" s="319">
        <v>6</v>
      </c>
      <c r="H5" s="321">
        <v>7</v>
      </c>
      <c r="I5" s="313">
        <v>8</v>
      </c>
    </row>
    <row r="6" spans="1:9" ht="60" x14ac:dyDescent="0.25">
      <c r="A6" s="1" t="s">
        <v>450</v>
      </c>
      <c r="B6" s="322" t="s">
        <v>213</v>
      </c>
      <c r="C6" s="21" t="s">
        <v>28</v>
      </c>
      <c r="D6" s="22" t="s">
        <v>27</v>
      </c>
      <c r="E6" s="22" t="s">
        <v>214</v>
      </c>
      <c r="F6" s="233" t="s">
        <v>1335</v>
      </c>
      <c r="G6" s="233" t="s">
        <v>216</v>
      </c>
      <c r="H6" s="323"/>
      <c r="I6" s="314" t="s">
        <v>1325</v>
      </c>
    </row>
    <row r="7" spans="1:9" x14ac:dyDescent="0.25">
      <c r="A7" s="1" t="s">
        <v>451</v>
      </c>
      <c r="B7" s="324" t="s">
        <v>212</v>
      </c>
      <c r="C7" s="23" t="str">
        <f>Sąrašai!B8</f>
        <v>LEADER-20VVG-01</v>
      </c>
      <c r="D7" s="374" t="str">
        <f>Sąrašai!A8</f>
        <v>Ne žemės ūkio verslo pradžia</v>
      </c>
      <c r="E7" s="234">
        <f>COUNTIFS('7'!$H$7:$H$26,C7)</f>
        <v>1</v>
      </c>
      <c r="F7" s="235">
        <f>SUMIFS('7'!$F$7:$F$26,'7'!$H$7:$H$26,C7)</f>
        <v>700000</v>
      </c>
      <c r="G7" s="236">
        <f t="shared" ref="G7:G16" si="0">F7/$F$21*100</f>
        <v>70</v>
      </c>
      <c r="H7" s="764">
        <v>100</v>
      </c>
      <c r="I7" s="766"/>
    </row>
    <row r="8" spans="1:9" x14ac:dyDescent="0.25">
      <c r="A8" s="1" t="s">
        <v>452</v>
      </c>
      <c r="B8" s="325" t="s">
        <v>212</v>
      </c>
      <c r="C8" s="28" t="str">
        <f>Sąrašai!B9</f>
        <v>LEADER-20VVG-02</v>
      </c>
      <c r="D8" s="375" t="str">
        <f>Sąrašai!A9</f>
        <v>Ne žemės ūkio verslo plėtra</v>
      </c>
      <c r="E8" s="147">
        <f>COUNTIFS('7'!$H$7:$H$26,C8)</f>
        <v>0</v>
      </c>
      <c r="F8" s="237">
        <f>SUMIFS('7'!$F$7:$F$26,'7'!$H$7:$H$26,C8)</f>
        <v>0</v>
      </c>
      <c r="G8" s="236">
        <f t="shared" si="0"/>
        <v>0</v>
      </c>
      <c r="H8" s="765"/>
      <c r="I8" s="767"/>
    </row>
    <row r="9" spans="1:9" x14ac:dyDescent="0.25">
      <c r="A9" s="1" t="s">
        <v>453</v>
      </c>
      <c r="B9" s="325" t="s">
        <v>212</v>
      </c>
      <c r="C9" s="28" t="str">
        <f>Sąrašai!B10</f>
        <v>LEADER-20VVG-03</v>
      </c>
      <c r="D9" s="375" t="str">
        <f>Sąrašai!A10</f>
        <v>Ne žemės ūkio verslo kūrimas ir plėtra</v>
      </c>
      <c r="E9" s="147">
        <f>COUNTIFS('7'!$H$7:$H$26,C9)</f>
        <v>0</v>
      </c>
      <c r="F9" s="237">
        <f>SUMIFS('7'!$F$7:$F$26,'7'!$H$7:$H$26,C9)</f>
        <v>0</v>
      </c>
      <c r="G9" s="236">
        <f t="shared" si="0"/>
        <v>0</v>
      </c>
      <c r="H9" s="765"/>
      <c r="I9" s="767"/>
    </row>
    <row r="10" spans="1:9" ht="30" x14ac:dyDescent="0.25">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65"/>
      <c r="I10" s="767"/>
    </row>
    <row r="11" spans="1:9" x14ac:dyDescent="0.25">
      <c r="A11" s="1" t="s">
        <v>455</v>
      </c>
      <c r="B11" s="325" t="s">
        <v>212</v>
      </c>
      <c r="C11" s="28" t="str">
        <f>Sąrašai!B12</f>
        <v>LEADER-20VVG-05</v>
      </c>
      <c r="D11" s="375" t="str">
        <f>Sąrašai!A12</f>
        <v>Žemės ūkio verslas</v>
      </c>
      <c r="E11" s="147">
        <f>COUNTIFS('7'!$H$7:$H$26,C11)</f>
        <v>0</v>
      </c>
      <c r="F11" s="237">
        <f>SUMIFS('7'!$F$7:$F$26,'7'!$H$7:$H$26,C11)</f>
        <v>0</v>
      </c>
      <c r="G11" s="236">
        <f t="shared" si="0"/>
        <v>0</v>
      </c>
      <c r="H11" s="765"/>
      <c r="I11" s="767"/>
    </row>
    <row r="12" spans="1:9" x14ac:dyDescent="0.25">
      <c r="A12" s="1" t="s">
        <v>481</v>
      </c>
      <c r="B12" s="325" t="s">
        <v>212</v>
      </c>
      <c r="C12" s="28" t="str">
        <f>Sąrašai!B13</f>
        <v>LEADER-20VVG-06</v>
      </c>
      <c r="D12" s="375" t="str">
        <f>Sąrašai!A13</f>
        <v>Socialinis verslas</v>
      </c>
      <c r="E12" s="147">
        <f>COUNTIFS('7'!$H$7:$H$26,C12)</f>
        <v>1</v>
      </c>
      <c r="F12" s="237">
        <f>SUMIFS('7'!$F$7:$F$26,'7'!$H$7:$H$26,C12)</f>
        <v>120000</v>
      </c>
      <c r="G12" s="236">
        <f t="shared" si="0"/>
        <v>12</v>
      </c>
      <c r="H12" s="765"/>
      <c r="I12" s="767"/>
    </row>
    <row r="13" spans="1:9" x14ac:dyDescent="0.25">
      <c r="A13" s="1" t="s">
        <v>482</v>
      </c>
      <c r="B13" s="325" t="s">
        <v>212</v>
      </c>
      <c r="C13" s="28" t="str">
        <f>Sąrašai!B14</f>
        <v>LEADER-20VVG-07</v>
      </c>
      <c r="D13" s="375" t="str">
        <f>Sąrašai!A14</f>
        <v>Bendruomeninis verslas</v>
      </c>
      <c r="E13" s="147">
        <f>COUNTIFS('7'!$H$7:$H$26,C13)</f>
        <v>0</v>
      </c>
      <c r="F13" s="237">
        <f>SUMIFS('7'!$F$7:$F$26,'7'!$H$7:$H$26,C13)</f>
        <v>0</v>
      </c>
      <c r="G13" s="236">
        <f t="shared" si="0"/>
        <v>0</v>
      </c>
      <c r="H13" s="765"/>
      <c r="I13" s="767"/>
    </row>
    <row r="14" spans="1:9" x14ac:dyDescent="0.25">
      <c r="A14" s="1" t="s">
        <v>483</v>
      </c>
      <c r="B14" s="325" t="s">
        <v>212</v>
      </c>
      <c r="C14" s="28" t="str">
        <f>Sąrašai!B15</f>
        <v>LEADER-20VVG-08</v>
      </c>
      <c r="D14" s="375" t="str">
        <f>Sąrašai!A15</f>
        <v>Viešųjų paslaugų prieinamumo didinimas (ne pelno)</v>
      </c>
      <c r="E14" s="147">
        <f>COUNTIFS('7'!$H$7:$H$26,C14)</f>
        <v>1</v>
      </c>
      <c r="F14" s="237">
        <f>SUMIFS('7'!$F$7:$F$26,'7'!$H$7:$H$26,C14)</f>
        <v>80000</v>
      </c>
      <c r="G14" s="236">
        <f t="shared" ref="G14" si="1">F14/$F$21*100</f>
        <v>8</v>
      </c>
      <c r="H14" s="765"/>
      <c r="I14" s="767"/>
    </row>
    <row r="15" spans="1:9" x14ac:dyDescent="0.25">
      <c r="A15" s="1" t="s">
        <v>484</v>
      </c>
      <c r="B15" s="325" t="s">
        <v>212</v>
      </c>
      <c r="C15" s="28" t="str">
        <f>Sąrašai!B16</f>
        <v>LEADER-20VVG-09</v>
      </c>
      <c r="D15" s="375" t="str">
        <f>Sąrašai!A16</f>
        <v>Veiklos projektai</v>
      </c>
      <c r="E15" s="147">
        <f>COUNTIFS('7'!$H$7:$H$26,C15)</f>
        <v>1</v>
      </c>
      <c r="F15" s="237">
        <f>SUMIFS('7'!$F$7:$F$26,'7'!$H$7:$H$26,C15)</f>
        <v>100000</v>
      </c>
      <c r="G15" s="236">
        <f t="shared" si="0"/>
        <v>10</v>
      </c>
      <c r="H15" s="765"/>
      <c r="I15" s="767"/>
    </row>
    <row r="16" spans="1:9" x14ac:dyDescent="0.25">
      <c r="A16" s="1" t="s">
        <v>485</v>
      </c>
      <c r="B16" s="326" t="s">
        <v>212</v>
      </c>
      <c r="C16" s="26" t="str">
        <f>Sąrašai!B17</f>
        <v>LEADER-20VVG-10</v>
      </c>
      <c r="D16" s="376" t="str">
        <f>Sąrašai!A17</f>
        <v>Mokymų projektai</v>
      </c>
      <c r="E16" s="166">
        <f>COUNTIFS('7'!$H$7:$H$26,C16)</f>
        <v>0</v>
      </c>
      <c r="F16" s="238">
        <f>SUMIFS('7'!$F$7:$F$26,'7'!$H$7:$H$26,C16)</f>
        <v>0</v>
      </c>
      <c r="G16" s="239">
        <f t="shared" si="0"/>
        <v>0</v>
      </c>
      <c r="H16" s="765"/>
      <c r="I16" s="767"/>
    </row>
    <row r="17" spans="1:9" x14ac:dyDescent="0.25">
      <c r="A17" s="1" t="s">
        <v>486</v>
      </c>
      <c r="B17" s="324" t="s">
        <v>215</v>
      </c>
      <c r="C17" s="23" t="str">
        <f>Sąrašai!B18</f>
        <v>LEADER-20VVG-11</v>
      </c>
      <c r="D17" s="374" t="str">
        <f>Sąrašai!A18</f>
        <v>Teritorinis VVG bendradarbiavimas</v>
      </c>
      <c r="E17" s="234">
        <f>COUNTIFS('7'!$H$7:$H$26,C17)</f>
        <v>1</v>
      </c>
      <c r="F17" s="240">
        <f>SUMIFS('7'!$F$7:$F$26,'7'!$H$7:$H$26,C17)</f>
        <v>0</v>
      </c>
      <c r="G17" s="236">
        <f>F17/$F$22*100</f>
        <v>0</v>
      </c>
      <c r="H17" s="765">
        <v>100</v>
      </c>
      <c r="I17" s="767"/>
    </row>
    <row r="18" spans="1:9" x14ac:dyDescent="0.25">
      <c r="A18" s="1" t="s">
        <v>487</v>
      </c>
      <c r="B18" s="326" t="s">
        <v>215</v>
      </c>
      <c r="C18" s="26" t="str">
        <f>Sąrašai!B19</f>
        <v>LEADER-20VVG-12</v>
      </c>
      <c r="D18" s="376" t="str">
        <f>Sąrašai!A19</f>
        <v>Tarptautinis VVG bendradarbiavimas</v>
      </c>
      <c r="E18" s="166">
        <f>COUNTIFS('7'!$H$7:$H$26,C18)</f>
        <v>0</v>
      </c>
      <c r="F18" s="241">
        <f>SUMIFS('7'!$F$7:$F$26,'7'!$H$7:$H$26,C18)</f>
        <v>0</v>
      </c>
      <c r="G18" s="236">
        <f t="shared" ref="G18:G20" si="2">F18/$F$22*100</f>
        <v>0</v>
      </c>
      <c r="H18" s="765"/>
      <c r="I18" s="767"/>
    </row>
    <row r="19" spans="1:9" x14ac:dyDescent="0.25">
      <c r="A19" s="1" t="s">
        <v>488</v>
      </c>
      <c r="B19" s="325" t="s">
        <v>215</v>
      </c>
      <c r="C19" s="28" t="s">
        <v>149</v>
      </c>
      <c r="D19" s="375" t="s">
        <v>210</v>
      </c>
      <c r="E19" s="147">
        <f>COUNTIFS('7'!$H$7:$H$26,C19)</f>
        <v>0</v>
      </c>
      <c r="F19" s="242">
        <v>243746.46</v>
      </c>
      <c r="G19" s="236">
        <f t="shared" si="2"/>
        <v>97.999951753169213</v>
      </c>
      <c r="H19" s="765"/>
      <c r="I19" s="767"/>
    </row>
    <row r="20" spans="1:9" x14ac:dyDescent="0.25">
      <c r="A20" s="1" t="s">
        <v>489</v>
      </c>
      <c r="B20" s="325" t="s">
        <v>215</v>
      </c>
      <c r="C20" s="28" t="s">
        <v>149</v>
      </c>
      <c r="D20" s="375" t="s">
        <v>211</v>
      </c>
      <c r="E20" s="147">
        <f>COUNTIFS('7'!$H$7:$H$26,C20)</f>
        <v>0</v>
      </c>
      <c r="F20" s="242">
        <v>4974.54</v>
      </c>
      <c r="G20" s="236">
        <f t="shared" si="2"/>
        <v>2.0000482468307861</v>
      </c>
      <c r="H20" s="765"/>
      <c r="I20" s="768"/>
    </row>
    <row r="21" spans="1:9" x14ac:dyDescent="0.25">
      <c r="A21" s="1" t="s">
        <v>490</v>
      </c>
      <c r="B21" s="324" t="s">
        <v>217</v>
      </c>
      <c r="C21" s="23"/>
      <c r="D21" s="243"/>
      <c r="E21" s="24"/>
      <c r="F21" s="235">
        <f>SUM(F7:F16)</f>
        <v>1000000</v>
      </c>
      <c r="G21" s="244">
        <f>F21/$F$23*100</f>
        <v>80.081939840845152</v>
      </c>
      <c r="H21" s="765">
        <v>100</v>
      </c>
      <c r="I21" s="315" t="str">
        <f>IF((F21/$F$23)&lt;0.8,"Vietos projektų įgyvendinimo išlaidos turi sudaryti 80 proc. Tikslinti 10 lapo 10.27 punktą.","Gerai")</f>
        <v>Gerai</v>
      </c>
    </row>
    <row r="22" spans="1:9" x14ac:dyDescent="0.25">
      <c r="A22" s="1" t="s">
        <v>491</v>
      </c>
      <c r="B22" s="326" t="s">
        <v>220</v>
      </c>
      <c r="C22" s="26"/>
      <c r="D22" s="245"/>
      <c r="E22" s="246"/>
      <c r="F22" s="238">
        <f>SUM(F17:F20)</f>
        <v>248721</v>
      </c>
      <c r="G22" s="239">
        <f>F22/$F$23*100</f>
        <v>19.918060159154845</v>
      </c>
      <c r="H22" s="765"/>
      <c r="I22" s="316" t="str">
        <f>IF((F22/$F$23)&gt;0.2,"VPS administravimo išlaidos turi sudaryti 20 proc. Tikslinti 16.13 ir 16.14 punktus.","Gerai")</f>
        <v>Gerai</v>
      </c>
    </row>
    <row r="23" spans="1:9" ht="15.75" thickBot="1" x14ac:dyDescent="0.3">
      <c r="A23" s="1" t="s">
        <v>1703</v>
      </c>
      <c r="B23" s="327" t="s">
        <v>160</v>
      </c>
      <c r="C23" s="328"/>
      <c r="D23" s="329"/>
      <c r="E23" s="330"/>
      <c r="F23" s="331">
        <f>SUM(F21:F22)</f>
        <v>1248721</v>
      </c>
      <c r="G23" s="332">
        <f>SUM(G21:G22)</f>
        <v>100</v>
      </c>
      <c r="H23" s="333">
        <v>100</v>
      </c>
      <c r="I23" s="317"/>
    </row>
    <row r="26" spans="1:9" x14ac:dyDescent="0.25">
      <c r="C26" s="1">
        <v>1</v>
      </c>
      <c r="D26" s="311" t="s">
        <v>1352</v>
      </c>
    </row>
    <row r="27" spans="1:9" x14ac:dyDescent="0.25">
      <c r="C27" s="1">
        <v>2</v>
      </c>
      <c r="D27" s="312" t="s">
        <v>1705</v>
      </c>
    </row>
    <row r="28" spans="1:9" ht="30" x14ac:dyDescent="0.25">
      <c r="C28" s="1">
        <v>3</v>
      </c>
      <c r="D28" s="312" t="s">
        <v>1336</v>
      </c>
    </row>
    <row r="29" spans="1:9" ht="60" x14ac:dyDescent="0.25">
      <c r="C29" s="1">
        <v>4</v>
      </c>
      <c r="D29" s="335" t="s">
        <v>1337</v>
      </c>
    </row>
    <row r="30" spans="1:9" ht="75" x14ac:dyDescent="0.25">
      <c r="C30" s="1">
        <v>5</v>
      </c>
      <c r="D30" s="312"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formula1>0</formula1>
      <formula2>2000000</formula2>
    </dataValidation>
  </dataValidations>
  <pageMargins left="0.7" right="0.7" top="0.75" bottom="0.75" header="0.3" footer="0.3"/>
  <pageSetup paperSize="9" scale="71"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B1" zoomScaleNormal="100" workbookViewId="0">
      <selection activeCell="G22" sqref="G22"/>
    </sheetView>
  </sheetViews>
  <sheetFormatPr defaultColWidth="9.140625" defaultRowHeight="15" x14ac:dyDescent="0.25"/>
  <cols>
    <col min="1" max="1" width="8.7109375" style="81" customWidth="1"/>
    <col min="2" max="2" width="65.7109375" style="10" customWidth="1"/>
    <col min="3" max="3" width="15.7109375" style="10" customWidth="1"/>
    <col min="4" max="9" width="12.7109375" style="10" customWidth="1"/>
    <col min="10" max="10" width="15.7109375" style="10" customWidth="1"/>
    <col min="11" max="11" width="46.140625" style="10" customWidth="1"/>
    <col min="12" max="16384" width="9.140625" style="10"/>
  </cols>
  <sheetData>
    <row r="1" spans="1:11" s="80" customFormat="1" ht="18.75" x14ac:dyDescent="0.3">
      <c r="A1" s="83" t="s">
        <v>637</v>
      </c>
      <c r="B1" s="83" t="s">
        <v>431</v>
      </c>
      <c r="C1" s="83"/>
      <c r="D1" s="83"/>
      <c r="E1" s="83"/>
      <c r="F1" s="83"/>
      <c r="G1" s="83"/>
      <c r="H1" s="83"/>
      <c r="I1" s="83"/>
      <c r="J1" s="83"/>
      <c r="K1" s="83"/>
    </row>
    <row r="2" spans="1:11" x14ac:dyDescent="0.25">
      <c r="A2" s="84"/>
      <c r="B2"/>
      <c r="C2"/>
      <c r="D2"/>
      <c r="E2"/>
      <c r="F2"/>
      <c r="G2"/>
      <c r="H2"/>
      <c r="I2"/>
      <c r="J2"/>
      <c r="K2"/>
    </row>
    <row r="3" spans="1:11" s="13" customFormat="1" x14ac:dyDescent="0.25">
      <c r="A3" s="1"/>
      <c r="B3" s="140" t="s">
        <v>1272</v>
      </c>
      <c r="C3" s="205" t="str">
        <f>'1'!C8</f>
        <v>ŠIRV</v>
      </c>
      <c r="D3" s="1"/>
      <c r="E3" s="1"/>
      <c r="F3" s="1"/>
      <c r="G3" s="1"/>
      <c r="H3" s="1"/>
      <c r="I3" s="1"/>
      <c r="J3" s="1"/>
      <c r="K3" s="1"/>
    </row>
    <row r="4" spans="1:11" customFormat="1" ht="15.75" thickBot="1" x14ac:dyDescent="0.3"/>
    <row r="5" spans="1:11" x14ac:dyDescent="0.25">
      <c r="A5" s="84"/>
      <c r="B5" s="294">
        <v>1</v>
      </c>
      <c r="C5" s="295">
        <v>2</v>
      </c>
      <c r="D5" s="296">
        <v>3</v>
      </c>
      <c r="E5" s="270">
        <v>4</v>
      </c>
      <c r="F5" s="270">
        <v>5</v>
      </c>
      <c r="G5" s="270">
        <v>6</v>
      </c>
      <c r="H5" s="270">
        <v>7</v>
      </c>
      <c r="I5" s="271">
        <v>8</v>
      </c>
      <c r="J5" s="286">
        <v>9</v>
      </c>
      <c r="K5" s="196">
        <v>10</v>
      </c>
    </row>
    <row r="6" spans="1:11" s="81" customFormat="1" ht="45" x14ac:dyDescent="0.25">
      <c r="A6" s="84" t="s">
        <v>492</v>
      </c>
      <c r="B6" s="297" t="s">
        <v>213</v>
      </c>
      <c r="C6" s="85" t="s">
        <v>1296</v>
      </c>
      <c r="D6" s="86" t="s">
        <v>100</v>
      </c>
      <c r="E6" s="85" t="s">
        <v>101</v>
      </c>
      <c r="F6" s="85" t="s">
        <v>102</v>
      </c>
      <c r="G6" s="85" t="s">
        <v>103</v>
      </c>
      <c r="H6" s="85" t="s">
        <v>104</v>
      </c>
      <c r="I6" s="298" t="s">
        <v>105</v>
      </c>
      <c r="J6" s="287" t="s">
        <v>1271</v>
      </c>
      <c r="K6" s="202" t="s">
        <v>1104</v>
      </c>
    </row>
    <row r="7" spans="1:11" x14ac:dyDescent="0.25">
      <c r="A7" s="84" t="s">
        <v>493</v>
      </c>
      <c r="B7" s="299" t="s">
        <v>448</v>
      </c>
      <c r="C7" s="5"/>
      <c r="D7" s="769"/>
      <c r="E7" s="769"/>
      <c r="F7" s="769"/>
      <c r="G7" s="769"/>
      <c r="H7" s="769"/>
      <c r="I7" s="770"/>
      <c r="J7" s="288"/>
      <c r="K7" s="195"/>
    </row>
    <row r="8" spans="1:11" x14ac:dyDescent="0.25">
      <c r="A8" s="84" t="s">
        <v>494</v>
      </c>
      <c r="B8" s="300" t="s">
        <v>212</v>
      </c>
      <c r="C8" s="261">
        <f>'16'!F21</f>
        <v>1000000</v>
      </c>
      <c r="D8" s="213">
        <f>SUM('15'!G28:I28)</f>
        <v>0</v>
      </c>
      <c r="E8" s="213">
        <f>SUM('15'!J28:M28)</f>
        <v>250000</v>
      </c>
      <c r="F8" s="213">
        <f>SUM('15'!N28:Q28)</f>
        <v>550000</v>
      </c>
      <c r="G8" s="213">
        <f>SUM('15'!R28:U28)</f>
        <v>200000</v>
      </c>
      <c r="H8" s="213">
        <f>SUM('15'!V28:Y28)</f>
        <v>0</v>
      </c>
      <c r="I8" s="301">
        <f>SUM('15'!Z28:AD28)</f>
        <v>0</v>
      </c>
      <c r="J8" s="289">
        <f>SUM(D8:I8)</f>
        <v>1000000</v>
      </c>
      <c r="K8" s="195" t="str">
        <f>IF(C8=J8,"Gerai","Nesutampa sumos (2 ir 9 stulpeliai). Taisyti 15 lape.")</f>
        <v>Gerai</v>
      </c>
    </row>
    <row r="9" spans="1:11" x14ac:dyDescent="0.25">
      <c r="A9" s="84" t="s">
        <v>495</v>
      </c>
      <c r="B9" s="302" t="s">
        <v>432</v>
      </c>
      <c r="C9" s="261">
        <f>'16'!F22-C10</f>
        <v>248721</v>
      </c>
      <c r="D9" s="213">
        <f>$C9*D14/100</f>
        <v>0</v>
      </c>
      <c r="E9" s="213">
        <f t="shared" ref="E9:I9" si="0">$C9*E14/100</f>
        <v>62180.25</v>
      </c>
      <c r="F9" s="213">
        <f t="shared" si="0"/>
        <v>136796.54999999999</v>
      </c>
      <c r="G9" s="213">
        <f t="shared" si="0"/>
        <v>49744.2</v>
      </c>
      <c r="H9" s="213">
        <f t="shared" si="0"/>
        <v>0</v>
      </c>
      <c r="I9" s="301">
        <f t="shared" si="0"/>
        <v>0</v>
      </c>
      <c r="J9" s="289"/>
      <c r="K9" s="195"/>
    </row>
    <row r="10" spans="1:11" x14ac:dyDescent="0.25">
      <c r="A10" s="84" t="s">
        <v>496</v>
      </c>
      <c r="B10" s="302" t="s">
        <v>1644</v>
      </c>
      <c r="C10" s="261">
        <f>'7'!F28</f>
        <v>0</v>
      </c>
      <c r="D10" s="213">
        <f>$C10*D15/100</f>
        <v>0</v>
      </c>
      <c r="E10" s="213">
        <f t="shared" ref="E10:I10" si="1">$C10*E15/100</f>
        <v>0</v>
      </c>
      <c r="F10" s="213">
        <f t="shared" si="1"/>
        <v>0</v>
      </c>
      <c r="G10" s="213">
        <f t="shared" si="1"/>
        <v>0</v>
      </c>
      <c r="H10" s="213">
        <f t="shared" si="1"/>
        <v>0</v>
      </c>
      <c r="I10" s="301">
        <f t="shared" si="1"/>
        <v>0</v>
      </c>
      <c r="J10" s="289"/>
      <c r="K10" s="195"/>
    </row>
    <row r="11" spans="1:11" s="82" customFormat="1" x14ac:dyDescent="0.25">
      <c r="A11" s="84" t="s">
        <v>497</v>
      </c>
      <c r="B11" s="303" t="s">
        <v>160</v>
      </c>
      <c r="C11" s="87">
        <f>SUM(C8:C10)</f>
        <v>1248721</v>
      </c>
      <c r="D11" s="87">
        <f>SUM(D8:D10)</f>
        <v>0</v>
      </c>
      <c r="E11" s="87">
        <f t="shared" ref="E11:I11" si="2">SUM(E8:E10)</f>
        <v>312180.25</v>
      </c>
      <c r="F11" s="87">
        <f t="shared" si="2"/>
        <v>686796.55</v>
      </c>
      <c r="G11" s="87">
        <f t="shared" si="2"/>
        <v>249744.2</v>
      </c>
      <c r="H11" s="87">
        <f t="shared" si="2"/>
        <v>0</v>
      </c>
      <c r="I11" s="304">
        <f t="shared" si="2"/>
        <v>0</v>
      </c>
      <c r="J11" s="290"/>
      <c r="K11" s="214"/>
    </row>
    <row r="12" spans="1:11" x14ac:dyDescent="0.25">
      <c r="A12" s="84" t="s">
        <v>645</v>
      </c>
      <c r="B12" s="305" t="s">
        <v>449</v>
      </c>
      <c r="C12" s="7"/>
      <c r="D12" s="769"/>
      <c r="E12" s="769"/>
      <c r="F12" s="769"/>
      <c r="G12" s="769"/>
      <c r="H12" s="769"/>
      <c r="I12" s="770"/>
      <c r="J12" s="290"/>
      <c r="K12" s="214"/>
    </row>
    <row r="13" spans="1:11" x14ac:dyDescent="0.25">
      <c r="A13" s="84" t="s">
        <v>646</v>
      </c>
      <c r="B13" s="300" t="s">
        <v>212</v>
      </c>
      <c r="C13" s="262">
        <f>SUM(D13:I13)</f>
        <v>100</v>
      </c>
      <c r="D13" s="212">
        <f>D8/$C$8*100</f>
        <v>0</v>
      </c>
      <c r="E13" s="212">
        <f t="shared" ref="E13:I13" si="3">E8/$C$8*100</f>
        <v>25</v>
      </c>
      <c r="F13" s="212">
        <f t="shared" si="3"/>
        <v>55.000000000000007</v>
      </c>
      <c r="G13" s="212">
        <f t="shared" si="3"/>
        <v>20</v>
      </c>
      <c r="H13" s="212">
        <f t="shared" si="3"/>
        <v>0</v>
      </c>
      <c r="I13" s="306">
        <f t="shared" si="3"/>
        <v>0</v>
      </c>
      <c r="J13" s="289">
        <f t="shared" ref="J13" si="4">SUM(D13:I13)</f>
        <v>100</v>
      </c>
      <c r="K13" s="195" t="str">
        <f>IF(C13=100,"Gerai","3-8 stulpelių suma turi būti 100")</f>
        <v>Gerai</v>
      </c>
    </row>
    <row r="14" spans="1:11" x14ac:dyDescent="0.25">
      <c r="A14" s="84" t="s">
        <v>647</v>
      </c>
      <c r="B14" s="302" t="s">
        <v>432</v>
      </c>
      <c r="C14" s="262">
        <f>SUM(D14:I14)</f>
        <v>100</v>
      </c>
      <c r="D14" s="215"/>
      <c r="E14" s="215">
        <v>25</v>
      </c>
      <c r="F14" s="215">
        <v>55</v>
      </c>
      <c r="G14" s="215">
        <v>20</v>
      </c>
      <c r="H14" s="215"/>
      <c r="I14" s="307"/>
      <c r="J14" s="289">
        <f t="shared" ref="J14:J15" si="5">SUM(D14:I14)</f>
        <v>100</v>
      </c>
      <c r="K14" s="195" t="str">
        <f>IF(C14=100,"Gerai","3-8 stulpelių suma turi būti 100")</f>
        <v>Gerai</v>
      </c>
    </row>
    <row r="15" spans="1:11" x14ac:dyDescent="0.25">
      <c r="A15" s="84" t="s">
        <v>648</v>
      </c>
      <c r="B15" s="302" t="s">
        <v>1644</v>
      </c>
      <c r="C15" s="262">
        <f>SUM(D15:I15)</f>
        <v>0</v>
      </c>
      <c r="D15" s="215"/>
      <c r="E15" s="215"/>
      <c r="F15" s="215"/>
      <c r="G15" s="215"/>
      <c r="H15" s="215"/>
      <c r="I15" s="307"/>
      <c r="J15" s="289">
        <f t="shared" si="5"/>
        <v>0</v>
      </c>
      <c r="K15" s="195" t="str">
        <f>IF(C15=100,"Gerai","3-8 stulpelių suma turi būti 100")</f>
        <v>3-8 stulpelių suma turi būti 100</v>
      </c>
    </row>
    <row r="16" spans="1:11" s="82" customFormat="1" ht="15.75" thickBot="1" x14ac:dyDescent="0.3">
      <c r="A16" s="193" t="s">
        <v>1198</v>
      </c>
      <c r="B16" s="308" t="s">
        <v>160</v>
      </c>
      <c r="C16" s="309">
        <f>SUM(D16:I16)</f>
        <v>100</v>
      </c>
      <c r="D16" s="309">
        <f>D11/$C$11*100</f>
        <v>0</v>
      </c>
      <c r="E16" s="309">
        <f t="shared" ref="E16:I16" si="6">E11/$C$11*100</f>
        <v>25</v>
      </c>
      <c r="F16" s="309">
        <f t="shared" si="6"/>
        <v>55.000000000000007</v>
      </c>
      <c r="G16" s="309">
        <f t="shared" si="6"/>
        <v>20</v>
      </c>
      <c r="H16" s="309">
        <f t="shared" si="6"/>
        <v>0</v>
      </c>
      <c r="I16" s="310">
        <f t="shared" si="6"/>
        <v>0</v>
      </c>
      <c r="J16" s="290"/>
      <c r="K16" s="214"/>
    </row>
    <row r="17" spans="1:11" x14ac:dyDescent="0.25">
      <c r="A17" s="193" t="s">
        <v>1332</v>
      </c>
      <c r="B17" s="291" t="s">
        <v>1104</v>
      </c>
      <c r="C17" s="292"/>
      <c r="D17" s="293" t="str">
        <f>IF(D14&gt;D13,"Per didelės adm. išlaidos","Gerai")</f>
        <v>Gerai</v>
      </c>
      <c r="E17" s="293" t="str">
        <f t="shared" ref="E17:I17" si="7">IF(E14&gt;E13,"Per didelės adm. išlaidos","Gerai")</f>
        <v>Gerai</v>
      </c>
      <c r="F17" s="293" t="str">
        <f t="shared" si="7"/>
        <v>Gerai</v>
      </c>
      <c r="G17" s="293" t="str">
        <f t="shared" si="7"/>
        <v>Gerai</v>
      </c>
      <c r="H17" s="293" t="str">
        <f t="shared" si="7"/>
        <v>Gerai</v>
      </c>
      <c r="I17" s="293" t="str">
        <f t="shared" si="7"/>
        <v>Gerai</v>
      </c>
      <c r="J17" s="214"/>
      <c r="K17" s="214"/>
    </row>
    <row r="19" spans="1:11" customFormat="1" x14ac:dyDescent="0.25"/>
    <row r="20" spans="1:11" x14ac:dyDescent="0.25">
      <c r="A20" s="193">
        <v>1</v>
      </c>
      <c r="B20" s="311" t="s">
        <v>1351</v>
      </c>
    </row>
    <row r="21" spans="1:11" ht="30" x14ac:dyDescent="0.25">
      <c r="A21" s="193">
        <v>2</v>
      </c>
      <c r="B21" s="312" t="s">
        <v>1333</v>
      </c>
    </row>
    <row r="22" spans="1:11" ht="120" x14ac:dyDescent="0.25">
      <c r="A22" s="193">
        <v>3</v>
      </c>
      <c r="B22" s="312" t="s">
        <v>1637</v>
      </c>
    </row>
    <row r="23" spans="1:11" ht="135" x14ac:dyDescent="0.25">
      <c r="A23" s="193">
        <v>4</v>
      </c>
      <c r="B23" s="312"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count="2">
    <dataValidation type="decimal" allowBlank="1" showInputMessage="1" showErrorMessage="1" prompt="Įveskite skaičių be tarpų." sqref="D9:I10">
      <formula1>0</formula1>
      <formula2>2000000</formula2>
    </dataValidation>
    <dataValidation type="decimal" allowBlank="1" showInputMessage="1" showErrorMessage="1" prompt="Įveskite skaičių nuo 0 iki 100." sqref="D14:I15">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zoomScaleNormal="100" workbookViewId="0">
      <selection activeCell="G19" sqref="G19"/>
    </sheetView>
  </sheetViews>
  <sheetFormatPr defaultColWidth="9.140625" defaultRowHeight="15" x14ac:dyDescent="0.25"/>
  <cols>
    <col min="1" max="1" width="9.140625" style="10"/>
    <col min="2" max="2" width="50.7109375" style="10" customWidth="1"/>
    <col min="3" max="4" width="12.7109375" style="95" customWidth="1"/>
    <col min="5" max="5" width="35" style="220" customWidth="1"/>
    <col min="6" max="16384" width="9.140625" style="10"/>
  </cols>
  <sheetData>
    <row r="1" spans="1:5" s="51" customFormat="1" ht="18.75" x14ac:dyDescent="0.3">
      <c r="A1" s="39" t="s">
        <v>662</v>
      </c>
      <c r="B1" s="39" t="s">
        <v>674</v>
      </c>
      <c r="C1" s="203"/>
      <c r="D1" s="203"/>
      <c r="E1" s="217"/>
    </row>
    <row r="2" spans="1:5" x14ac:dyDescent="0.25">
      <c r="A2"/>
      <c r="B2"/>
      <c r="C2" s="168"/>
      <c r="D2" s="168"/>
      <c r="E2" s="218"/>
    </row>
    <row r="3" spans="1:5" s="13" customFormat="1" x14ac:dyDescent="0.25">
      <c r="A3" s="1"/>
      <c r="B3" s="140" t="s">
        <v>1272</v>
      </c>
      <c r="C3" s="205" t="str">
        <f>'1'!C8</f>
        <v>ŠIRV</v>
      </c>
      <c r="D3" s="1"/>
      <c r="E3" s="193"/>
    </row>
    <row r="4" spans="1:5" customFormat="1" ht="15.75" thickBot="1" x14ac:dyDescent="0.3">
      <c r="E4" s="84"/>
    </row>
    <row r="5" spans="1:5" customFormat="1" x14ac:dyDescent="0.25">
      <c r="B5" s="269">
        <v>1</v>
      </c>
      <c r="C5" s="270">
        <v>2</v>
      </c>
      <c r="D5" s="271">
        <v>3</v>
      </c>
      <c r="E5" s="167">
        <v>4</v>
      </c>
    </row>
    <row r="6" spans="1:5" x14ac:dyDescent="0.25">
      <c r="A6" t="s">
        <v>663</v>
      </c>
      <c r="B6" s="272" t="s">
        <v>1121</v>
      </c>
      <c r="C6" s="204">
        <v>11</v>
      </c>
      <c r="D6" s="273" t="s">
        <v>1331</v>
      </c>
      <c r="E6" s="263"/>
    </row>
    <row r="7" spans="1:5" x14ac:dyDescent="0.25">
      <c r="A7" t="s">
        <v>664</v>
      </c>
      <c r="B7" s="274" t="s">
        <v>675</v>
      </c>
      <c r="C7" s="168"/>
      <c r="D7" s="275"/>
      <c r="E7" s="218"/>
    </row>
    <row r="8" spans="1:5" s="12" customFormat="1" ht="30" x14ac:dyDescent="0.25">
      <c r="A8" t="s">
        <v>665</v>
      </c>
      <c r="B8" s="276" t="s">
        <v>687</v>
      </c>
      <c r="C8" s="221" t="s">
        <v>676</v>
      </c>
      <c r="D8" s="277" t="s">
        <v>677</v>
      </c>
      <c r="E8" s="264" t="s">
        <v>1104</v>
      </c>
    </row>
    <row r="9" spans="1:5" x14ac:dyDescent="0.25">
      <c r="A9" t="s">
        <v>666</v>
      </c>
      <c r="B9" s="278" t="s">
        <v>1098</v>
      </c>
      <c r="C9" s="222">
        <v>2</v>
      </c>
      <c r="D9" s="279">
        <f>C9/$C$13*100</f>
        <v>18.181818181818183</v>
      </c>
      <c r="E9" s="265"/>
    </row>
    <row r="10" spans="1:5" x14ac:dyDescent="0.25">
      <c r="A10" t="s">
        <v>667</v>
      </c>
      <c r="B10" s="278" t="s">
        <v>1099</v>
      </c>
      <c r="C10" s="222">
        <v>4</v>
      </c>
      <c r="D10" s="279">
        <f t="shared" ref="D10:D12" si="0">C10/$C$13*100</f>
        <v>36.363636363636367</v>
      </c>
      <c r="E10" s="266"/>
    </row>
    <row r="11" spans="1:5" x14ac:dyDescent="0.25">
      <c r="A11" t="s">
        <v>668</v>
      </c>
      <c r="B11" s="278" t="s">
        <v>1100</v>
      </c>
      <c r="C11" s="222">
        <v>5</v>
      </c>
      <c r="D11" s="279">
        <f t="shared" si="0"/>
        <v>45.454545454545453</v>
      </c>
      <c r="E11" s="266"/>
    </row>
    <row r="12" spans="1:5" x14ac:dyDescent="0.25">
      <c r="A12" t="s">
        <v>669</v>
      </c>
      <c r="B12" s="278" t="s">
        <v>686</v>
      </c>
      <c r="C12" s="222">
        <v>0</v>
      </c>
      <c r="D12" s="279">
        <f t="shared" si="0"/>
        <v>0</v>
      </c>
      <c r="E12" s="267"/>
    </row>
    <row r="13" spans="1:5" x14ac:dyDescent="0.25">
      <c r="A13" t="s">
        <v>670</v>
      </c>
      <c r="B13" s="280" t="s">
        <v>678</v>
      </c>
      <c r="C13" s="119">
        <f>SUM(C9:C12)</f>
        <v>11</v>
      </c>
      <c r="D13" s="281">
        <f>SUM(D9:D12)</f>
        <v>100</v>
      </c>
      <c r="E13" s="267" t="str">
        <f>IF($C$6=C13,"Gerai","Klaida, nesutampa skaičius iš viso")</f>
        <v>Gerai</v>
      </c>
    </row>
    <row r="14" spans="1:5" x14ac:dyDescent="0.25">
      <c r="A14" t="s">
        <v>671</v>
      </c>
      <c r="B14" s="274" t="s">
        <v>679</v>
      </c>
      <c r="C14" s="168"/>
      <c r="D14" s="275"/>
      <c r="E14" s="218"/>
    </row>
    <row r="15" spans="1:5" s="12" customFormat="1" ht="30" x14ac:dyDescent="0.25">
      <c r="A15" t="s">
        <v>1090</v>
      </c>
      <c r="B15" s="276" t="s">
        <v>680</v>
      </c>
      <c r="C15" s="221" t="s">
        <v>676</v>
      </c>
      <c r="D15" s="277" t="s">
        <v>677</v>
      </c>
      <c r="E15" s="268" t="s">
        <v>1104</v>
      </c>
    </row>
    <row r="16" spans="1:5" x14ac:dyDescent="0.25">
      <c r="A16" t="s">
        <v>1091</v>
      </c>
      <c r="B16" s="278" t="s">
        <v>681</v>
      </c>
      <c r="C16" s="222">
        <v>6</v>
      </c>
      <c r="D16" s="279">
        <f>C16/$C$18*100</f>
        <v>54.54545454545454</v>
      </c>
      <c r="E16" s="265"/>
    </row>
    <row r="17" spans="1:5" x14ac:dyDescent="0.25">
      <c r="A17" t="s">
        <v>1092</v>
      </c>
      <c r="B17" s="278" t="s">
        <v>682</v>
      </c>
      <c r="C17" s="222">
        <v>5</v>
      </c>
      <c r="D17" s="279">
        <f>C17/$C$18*100</f>
        <v>45.454545454545453</v>
      </c>
      <c r="E17" s="267"/>
    </row>
    <row r="18" spans="1:5" x14ac:dyDescent="0.25">
      <c r="A18" t="s">
        <v>1093</v>
      </c>
      <c r="B18" s="280" t="s">
        <v>678</v>
      </c>
      <c r="C18" s="119">
        <f>SUM(C16:C17)</f>
        <v>11</v>
      </c>
      <c r="D18" s="282">
        <f>SUM(D16:D17)</f>
        <v>100</v>
      </c>
      <c r="E18" s="267" t="str">
        <f>IF($C$6=C18,"Gerai","Klaida, nesutampa skaičius iš viso")</f>
        <v>Gerai</v>
      </c>
    </row>
    <row r="19" spans="1:5" x14ac:dyDescent="0.25">
      <c r="A19" t="s">
        <v>1094</v>
      </c>
      <c r="B19" s="274" t="s">
        <v>683</v>
      </c>
      <c r="C19" s="168"/>
      <c r="D19" s="275"/>
      <c r="E19" s="218"/>
    </row>
    <row r="20" spans="1:5" s="52" customFormat="1" ht="30" x14ac:dyDescent="0.25">
      <c r="A20" t="s">
        <v>1095</v>
      </c>
      <c r="B20" s="276" t="s">
        <v>684</v>
      </c>
      <c r="C20" s="221" t="s">
        <v>676</v>
      </c>
      <c r="D20" s="277" t="s">
        <v>677</v>
      </c>
      <c r="E20" s="268" t="s">
        <v>1104</v>
      </c>
    </row>
    <row r="21" spans="1:5" x14ac:dyDescent="0.25">
      <c r="A21" t="s">
        <v>1096</v>
      </c>
      <c r="B21" s="278" t="s">
        <v>1101</v>
      </c>
      <c r="C21" s="222">
        <v>2</v>
      </c>
      <c r="D21" s="279">
        <f>C21/$C$24*100</f>
        <v>18.181818181818183</v>
      </c>
      <c r="E21" s="265"/>
    </row>
    <row r="22" spans="1:5" x14ac:dyDescent="0.25">
      <c r="A22" t="s">
        <v>1103</v>
      </c>
      <c r="B22" s="278" t="s">
        <v>1102</v>
      </c>
      <c r="C22" s="222">
        <v>3</v>
      </c>
      <c r="D22" s="279">
        <f>C22/$C$24*100</f>
        <v>27.27272727272727</v>
      </c>
      <c r="E22" s="266"/>
    </row>
    <row r="23" spans="1:5" x14ac:dyDescent="0.25">
      <c r="A23" t="s">
        <v>1119</v>
      </c>
      <c r="B23" s="278" t="s">
        <v>685</v>
      </c>
      <c r="C23" s="222">
        <v>6</v>
      </c>
      <c r="D23" s="279">
        <f>C23/$C$24*100</f>
        <v>54.54545454545454</v>
      </c>
      <c r="E23" s="267"/>
    </row>
    <row r="24" spans="1:5" ht="15.75" thickBot="1" x14ac:dyDescent="0.3">
      <c r="A24" t="s">
        <v>1120</v>
      </c>
      <c r="B24" s="283" t="s">
        <v>678</v>
      </c>
      <c r="C24" s="284">
        <f>SUM(C21:C23)</f>
        <v>11</v>
      </c>
      <c r="D24" s="285">
        <f>SUM(D21:D23)</f>
        <v>100</v>
      </c>
      <c r="E24" s="267" t="str">
        <f>IF($C$6=C24,"Gerai","Klaida, nesutampa skaičius iš viso")</f>
        <v>Gerai</v>
      </c>
    </row>
    <row r="27" spans="1:5" x14ac:dyDescent="0.25">
      <c r="A27" s="1">
        <v>1</v>
      </c>
      <c r="B27" s="360" t="s">
        <v>1350</v>
      </c>
    </row>
    <row r="28" spans="1:5" ht="60" x14ac:dyDescent="0.25">
      <c r="A28" s="1">
        <v>2</v>
      </c>
      <c r="B28" s="335" t="s">
        <v>1329</v>
      </c>
    </row>
    <row r="29" spans="1:5" ht="60" x14ac:dyDescent="0.25">
      <c r="A29" s="1">
        <v>3</v>
      </c>
      <c r="B29" s="335" t="s">
        <v>1330</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1" zoomScaleNormal="100" workbookViewId="0">
      <selection activeCell="B21" sqref="B21"/>
    </sheetView>
  </sheetViews>
  <sheetFormatPr defaultColWidth="9.140625" defaultRowHeight="15" x14ac:dyDescent="0.25"/>
  <cols>
    <col min="1" max="1" width="8.7109375" style="10" customWidth="1"/>
    <col min="2" max="2" width="47.140625" style="10" customWidth="1"/>
    <col min="3" max="3" width="40.7109375" style="12" customWidth="1"/>
    <col min="4" max="4" width="10.7109375" style="10" customWidth="1"/>
    <col min="5" max="16384" width="9.140625" style="10"/>
  </cols>
  <sheetData>
    <row r="1" spans="1:5" ht="90" customHeight="1" x14ac:dyDescent="0.25">
      <c r="C1" s="736" t="s">
        <v>1710</v>
      </c>
      <c r="D1" s="736"/>
    </row>
    <row r="2" spans="1:5" x14ac:dyDescent="0.25">
      <c r="C2" s="715"/>
      <c r="D2" s="715"/>
    </row>
    <row r="3" spans="1:5" customFormat="1" ht="15.75" x14ac:dyDescent="0.25">
      <c r="B3" s="737" t="s">
        <v>1689</v>
      </c>
      <c r="C3" s="737"/>
      <c r="D3" s="737"/>
    </row>
    <row r="5" spans="1:5" s="9" customFormat="1" ht="21" x14ac:dyDescent="0.35">
      <c r="A5" s="3" t="s">
        <v>688</v>
      </c>
      <c r="B5" s="39" t="s">
        <v>1647</v>
      </c>
      <c r="C5" s="4"/>
      <c r="E5" s="192"/>
    </row>
    <row r="6" spans="1:5" x14ac:dyDescent="0.25">
      <c r="A6"/>
      <c r="B6"/>
      <c r="C6" s="8"/>
    </row>
    <row r="7" spans="1:5" x14ac:dyDescent="0.25">
      <c r="A7" t="s">
        <v>689</v>
      </c>
      <c r="B7" s="5" t="s">
        <v>464</v>
      </c>
      <c r="C7" s="40" t="s">
        <v>1711</v>
      </c>
    </row>
    <row r="8" spans="1:5" x14ac:dyDescent="0.25">
      <c r="A8" t="s">
        <v>690</v>
      </c>
      <c r="B8" s="6" t="s">
        <v>1473</v>
      </c>
      <c r="C8" s="206" t="s">
        <v>1712</v>
      </c>
    </row>
    <row r="9" spans="1:5" x14ac:dyDescent="0.25">
      <c r="A9" t="s">
        <v>691</v>
      </c>
      <c r="B9" s="6" t="s">
        <v>470</v>
      </c>
      <c r="C9" s="206">
        <v>8</v>
      </c>
    </row>
    <row r="10" spans="1:5" x14ac:dyDescent="0.25">
      <c r="A10" t="s">
        <v>692</v>
      </c>
      <c r="B10" s="7" t="s">
        <v>469</v>
      </c>
      <c r="C10" s="207">
        <v>347</v>
      </c>
    </row>
    <row r="11" spans="1:5" ht="15.75" thickBot="1" x14ac:dyDescent="0.3">
      <c r="A11"/>
      <c r="B11"/>
      <c r="C11" s="8"/>
    </row>
    <row r="12" spans="1:5" x14ac:dyDescent="0.25">
      <c r="A12" t="s">
        <v>693</v>
      </c>
      <c r="B12" s="520" t="s">
        <v>471</v>
      </c>
      <c r="C12" s="521" t="s">
        <v>77</v>
      </c>
    </row>
    <row r="13" spans="1:5" x14ac:dyDescent="0.25">
      <c r="A13" t="s">
        <v>694</v>
      </c>
      <c r="B13" s="522" t="s">
        <v>465</v>
      </c>
      <c r="C13" s="523">
        <f>COUNTA('3'!$C$7:$C$26)</f>
        <v>5</v>
      </c>
    </row>
    <row r="14" spans="1:5" x14ac:dyDescent="0.25">
      <c r="A14" t="s">
        <v>695</v>
      </c>
      <c r="B14" s="522" t="s">
        <v>466</v>
      </c>
      <c r="C14" s="523">
        <f>COUNTIFS('5'!$D$8:$D$19,"taip")</f>
        <v>3</v>
      </c>
    </row>
    <row r="15" spans="1:5" x14ac:dyDescent="0.25">
      <c r="A15" t="s">
        <v>696</v>
      </c>
      <c r="B15" s="524" t="s">
        <v>214</v>
      </c>
      <c r="C15" s="525">
        <f>COUNTA('7'!$C$7:$C$26)</f>
        <v>5</v>
      </c>
    </row>
    <row r="16" spans="1:5" x14ac:dyDescent="0.25">
      <c r="A16"/>
      <c r="B16" s="526"/>
      <c r="C16" s="527"/>
    </row>
    <row r="17" spans="1:4" x14ac:dyDescent="0.25">
      <c r="A17" t="s">
        <v>697</v>
      </c>
      <c r="B17" s="280" t="s">
        <v>472</v>
      </c>
      <c r="C17" s="528" t="s">
        <v>1273</v>
      </c>
    </row>
    <row r="18" spans="1:4" ht="45" x14ac:dyDescent="0.25">
      <c r="A18" t="s">
        <v>698</v>
      </c>
      <c r="B18" s="529" t="str">
        <f>'6'!C8</f>
        <v>Žemės ūkio sektoriaus skaitmeninimas. Ūkių, pagal BŽŪP gaunančių paramą skaitmeninėms ūkininkavimo technologijoms plėtoti, skaičius</v>
      </c>
      <c r="C18" s="530">
        <f>'6'!D8</f>
        <v>0</v>
      </c>
    </row>
    <row r="19" spans="1:4" x14ac:dyDescent="0.25">
      <c r="A19" t="s">
        <v>699</v>
      </c>
      <c r="B19" s="380" t="s">
        <v>476</v>
      </c>
      <c r="C19" s="531">
        <f>C18/C32*100</f>
        <v>0</v>
      </c>
    </row>
    <row r="20" spans="1:4" x14ac:dyDescent="0.25">
      <c r="A20"/>
      <c r="B20" s="526"/>
      <c r="C20" s="532"/>
    </row>
    <row r="21" spans="1:4" ht="45" x14ac:dyDescent="0.25">
      <c r="A21" t="s">
        <v>700</v>
      </c>
      <c r="B21" s="533" t="str">
        <f>'6'!C9</f>
        <v>Ekonomikos augimas ir darbo vietų kūrimas kaimo vietovėse. BŽŪP projektais remiamas naujų darbo vietų kūrimas</v>
      </c>
      <c r="C21" s="534">
        <f>'6'!D9</f>
        <v>3.75</v>
      </c>
    </row>
    <row r="22" spans="1:4" x14ac:dyDescent="0.25">
      <c r="A22"/>
      <c r="B22" s="526"/>
      <c r="C22" s="532"/>
    </row>
    <row r="23" spans="1:4" ht="45" x14ac:dyDescent="0.25">
      <c r="A23" t="s">
        <v>701</v>
      </c>
      <c r="B23" s="533" t="str">
        <f>'6'!C10</f>
        <v>Kaimo ekonomikos plėtojimas. Kaimo verslo įmonių, įskaitant bioekonomikos įmones, kuriamų naudojantis pagal BŽŪP skiriama parama, skaičius</v>
      </c>
      <c r="C23" s="534">
        <f>'6'!D10</f>
        <v>9</v>
      </c>
    </row>
    <row r="24" spans="1:4" x14ac:dyDescent="0.25">
      <c r="A24"/>
      <c r="B24" s="526"/>
      <c r="C24" s="532"/>
    </row>
    <row r="25" spans="1:4" ht="60" x14ac:dyDescent="0.25">
      <c r="A25" t="s">
        <v>702</v>
      </c>
      <c r="B25" s="529" t="str">
        <f>'6'!C11</f>
        <v>Europos kaimo tinklų kūrimas. Kaimo gyventojų, kuriems, naudojantis BŽŪP parama, sudarytos palankesnės sąlygos naudotis paslaugomis ir infrastruktūra, skaičius</v>
      </c>
      <c r="C25" s="535">
        <f>'6'!D11</f>
        <v>650</v>
      </c>
    </row>
    <row r="26" spans="1:4" x14ac:dyDescent="0.25">
      <c r="A26" t="s">
        <v>703</v>
      </c>
      <c r="B26" s="380" t="s">
        <v>475</v>
      </c>
      <c r="C26" s="531">
        <f>C25/$C$33*100</f>
        <v>6.8674062334918116</v>
      </c>
    </row>
    <row r="27" spans="1:4" x14ac:dyDescent="0.25">
      <c r="A27"/>
      <c r="B27" s="526"/>
      <c r="C27" s="532"/>
    </row>
    <row r="28" spans="1:4" ht="45" x14ac:dyDescent="0.25">
      <c r="A28" t="s">
        <v>704</v>
      </c>
      <c r="B28" s="529" t="str">
        <f>'6'!C12</f>
        <v>Socialinės įtraukties skatinimas. Asmenų, kuriems taikomi remiami socialinės įtraukties projektai, skaičius</v>
      </c>
      <c r="C28" s="535">
        <f>'6'!D12</f>
        <v>30</v>
      </c>
    </row>
    <row r="29" spans="1:4" x14ac:dyDescent="0.25">
      <c r="A29" t="s">
        <v>705</v>
      </c>
      <c r="B29" s="380" t="s">
        <v>475</v>
      </c>
      <c r="C29" s="531">
        <f>C28/$C$33*100</f>
        <v>0.31695721077654515</v>
      </c>
    </row>
    <row r="30" spans="1:4" x14ac:dyDescent="0.25">
      <c r="A30"/>
      <c r="B30" s="526"/>
      <c r="C30" s="527"/>
    </row>
    <row r="31" spans="1:4" x14ac:dyDescent="0.25">
      <c r="A31" t="s">
        <v>706</v>
      </c>
      <c r="B31" s="536" t="s">
        <v>477</v>
      </c>
      <c r="C31" s="537" t="s">
        <v>1643</v>
      </c>
      <c r="D31" s="519" t="s">
        <v>1292</v>
      </c>
    </row>
    <row r="32" spans="1:4" x14ac:dyDescent="0.25">
      <c r="A32" t="s">
        <v>707</v>
      </c>
      <c r="B32" s="538" t="s">
        <v>473</v>
      </c>
      <c r="C32" s="539">
        <v>2230</v>
      </c>
      <c r="D32" s="725">
        <v>2020</v>
      </c>
    </row>
    <row r="33" spans="1:4" ht="15.75" thickBot="1" x14ac:dyDescent="0.3">
      <c r="A33" t="s">
        <v>708</v>
      </c>
      <c r="B33" s="540" t="s">
        <v>474</v>
      </c>
      <c r="C33" s="541">
        <v>9465</v>
      </c>
      <c r="D33" s="207">
        <v>2021</v>
      </c>
    </row>
    <row r="35" spans="1:4" x14ac:dyDescent="0.25">
      <c r="C35" s="11"/>
    </row>
    <row r="36" spans="1:4" x14ac:dyDescent="0.25">
      <c r="A36"/>
      <c r="B36" s="599" t="s">
        <v>1477</v>
      </c>
    </row>
    <row r="37" spans="1:4" ht="45" x14ac:dyDescent="0.25">
      <c r="A37" s="1">
        <v>1</v>
      </c>
      <c r="B37" s="335" t="s">
        <v>1476</v>
      </c>
    </row>
    <row r="38" spans="1:4" ht="30" x14ac:dyDescent="0.25">
      <c r="A38" s="1">
        <v>2</v>
      </c>
      <c r="B38" s="335" t="s">
        <v>1475</v>
      </c>
    </row>
    <row r="39" spans="1:4" ht="45" x14ac:dyDescent="0.25">
      <c r="A39" s="1">
        <v>3</v>
      </c>
      <c r="B39" s="335" t="s">
        <v>1623</v>
      </c>
      <c r="C39" s="10"/>
    </row>
    <row r="40" spans="1:4" ht="45" x14ac:dyDescent="0.25">
      <c r="A40" s="13">
        <v>4</v>
      </c>
      <c r="B40" s="335" t="s">
        <v>1687</v>
      </c>
      <c r="C40" s="10"/>
    </row>
    <row r="41" spans="1:4" ht="105" x14ac:dyDescent="0.25">
      <c r="A41" s="14">
        <v>5</v>
      </c>
      <c r="B41" s="335" t="s">
        <v>1688</v>
      </c>
    </row>
  </sheetData>
  <sheetProtection algorithmName="SHA-512" hashValue="O0d1Noi0Ev1yxJwcnsrCzpeh3s6KJFZcSD7K05G3tzLOPNqV+1U8BxgUmQ8R7TVJi28UJQ+s1WUlQHQRFiB4aw==" saltValue="tZfBW0LHysp6d0Ip/zBxtw=="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43"/>
  <sheetViews>
    <sheetView zoomScaleNormal="100" workbookViewId="0">
      <selection activeCell="C7" sqref="C7"/>
    </sheetView>
  </sheetViews>
  <sheetFormatPr defaultColWidth="6.7109375" defaultRowHeight="15" x14ac:dyDescent="0.25"/>
  <cols>
    <col min="1" max="1" width="8.7109375" style="2" customWidth="1"/>
    <col min="2" max="2" width="50.7109375" style="1" customWidth="1"/>
    <col min="3" max="3" width="50.7109375" style="41" customWidth="1"/>
    <col min="4" max="192" width="9.140625" style="1" customWidth="1"/>
    <col min="193" max="16384" width="6.7109375" style="1"/>
  </cols>
  <sheetData>
    <row r="1" spans="1:6" s="44" customFormat="1" ht="18.75" x14ac:dyDescent="0.25">
      <c r="A1" s="116" t="str">
        <f>'4'!A1</f>
        <v>4.</v>
      </c>
      <c r="B1" s="116" t="str">
        <f>'4'!B1</f>
        <v>VVG teritorijos poreikių pagrindimas</v>
      </c>
      <c r="C1" s="225"/>
      <c r="E1" s="108" t="s">
        <v>1512</v>
      </c>
    </row>
    <row r="2" spans="1:6" x14ac:dyDescent="0.25">
      <c r="E2" s="603" t="s">
        <v>1612</v>
      </c>
    </row>
    <row r="3" spans="1:6" x14ac:dyDescent="0.25">
      <c r="A3" s="1"/>
      <c r="B3" s="140" t="s">
        <v>1272</v>
      </c>
      <c r="C3" s="205" t="str">
        <f>'1'!C8</f>
        <v>ŠIRV</v>
      </c>
      <c r="E3" s="604" t="s">
        <v>1638</v>
      </c>
    </row>
    <row r="4" spans="1:6" customFormat="1" ht="15.75" thickBot="1" x14ac:dyDescent="0.3">
      <c r="C4" s="41"/>
      <c r="E4" s="603" t="s">
        <v>1639</v>
      </c>
      <c r="F4" s="1"/>
    </row>
    <row r="5" spans="1:6" x14ac:dyDescent="0.25">
      <c r="A5" s="139"/>
      <c r="B5" s="640"/>
      <c r="C5" s="641" t="str">
        <f>'4'!D6</f>
        <v>1 poreikis</v>
      </c>
    </row>
    <row r="6" spans="1:6" ht="45" x14ac:dyDescent="0.25">
      <c r="A6" s="2" t="s">
        <v>16</v>
      </c>
      <c r="B6" s="509" t="str">
        <f>'4'!B7</f>
        <v>Poreikis</v>
      </c>
      <c r="C6" s="642" t="str">
        <f>'4'!D7</f>
        <v>Kurti darbo vietas ir sudaryti palankias sąlygas sumanaus verslo plėtrai ir ekonomikos augimui VVG teritorijoje</v>
      </c>
    </row>
    <row r="7" spans="1:6" ht="150" x14ac:dyDescent="0.25">
      <c r="A7" s="2" t="s">
        <v>17</v>
      </c>
      <c r="B7" s="509" t="str">
        <f>'4'!B8</f>
        <v>Poreikio sąsaja su stiprybėmis ir (arba) galimybėmis</v>
      </c>
      <c r="C7" s="643" t="str">
        <f>'4'!D8</f>
        <v xml:space="preserve">Poreikis suformuluotas atsižvelgiant į 1, 2, 7 stiprybes bei 1 ,2 ir 4, 5 galimybes. Pasinaudodami paramos galimybėmis, verslo subjektai galės išnaudoti strategiškai verslo plėtrai patogią geografinę padėtį, taikyti jaunų ir/ar naujų gyventojų inovatyvias verslumo iniciatyvas.Veiklą įvairinti ir taip užsidirbti papildomų pajamų galės ir ūkininkaujantys, ypač ekologiškai. Sėkmingai verslo plėtrai pasitarnaus ir gamintojų bei vartotojų bendradarbiavimas, inovacijų taikymas.   </v>
      </c>
    </row>
    <row r="8" spans="1:6" ht="120" x14ac:dyDescent="0.25">
      <c r="A8" s="2" t="s">
        <v>79</v>
      </c>
      <c r="B8" s="509" t="str">
        <f>'4'!B9</f>
        <v>Poreikio sąsaja su silpnybėmis ir (arba) grėsmėmis</v>
      </c>
      <c r="C8" s="643" t="str">
        <f>'4'!D9</f>
        <v xml:space="preserve">Poreikis suformuluotas atsižvelgiant į 1, 4, 5 silpnybes bei 1 ir 3-6 grėsmes. Parama verslui sustiprins verslo kūrimo galimybes, padidins kaimo gyventojų motyvaciją imtis verslo, skatins verslininkus ieškoti galimybių verslo plėtrai, kuriant aukštesnės pridėtinės vertės produktus ir paslaugas. Parama padės palaikyti verslo konkurencingumą, diegti inovacijas ir prisidėti įgyvendinant ES Žaliojo kurso reikalavimus. </v>
      </c>
    </row>
    <row r="9" spans="1:6" ht="45" x14ac:dyDescent="0.25">
      <c r="A9" s="2" t="s">
        <v>80</v>
      </c>
      <c r="B9" s="509" t="str">
        <f>'4'!B10</f>
        <v>Poreikio sąsaja su situacijos analizės rodikliais (poreikio dydžio, problemos masto, intervencijos poreikio kiekybinis pagrindimas)</v>
      </c>
      <c r="C9" s="643">
        <f>'4'!D10</f>
        <v>0</v>
      </c>
    </row>
    <row r="10" spans="1:6" ht="150" x14ac:dyDescent="0.25">
      <c r="A10" s="2" t="s">
        <v>81</v>
      </c>
      <c r="B10" s="509" t="str">
        <f>'4'!B11</f>
        <v>Poreikio sąsaja su aukštesnio lygmens strateginiais dokumentais</v>
      </c>
      <c r="C10" s="643" t="str">
        <f>'4'!D11</f>
        <v>Poreikis susijęs su  Širvintų r. sav. 2021-2027 m. strateginiame plėtros plane numatyto 3.1 tikslo ,,Verslo aplinkos gerinimas", 3.2 tikslo ,,Pažangaus kaimo vystymas", 3.3 tikslo ,,Kultūrinio turizmo vystymas" įgyvendinimu. Su 2022-2030 m. Vilniaus regiono plėtros plano 1.1. uždavinio ,,Sudaryti patrauklias sąlygas pritraukti investicijas, vidiniams netolygumams mažinti" įgyvendinimu.  Poreikis susijęs ir su strategijos  LIETUVA 2030 įgyvendinimu, kuriant sumanią ekonomiką.</v>
      </c>
    </row>
    <row r="11" spans="1:6" ht="75" x14ac:dyDescent="0.25">
      <c r="A11" s="2" t="s">
        <v>82</v>
      </c>
      <c r="B11" s="509" t="str">
        <f>'4'!B12</f>
        <v>Poreikio sąsaja su VVG teritorijos gyventojų nuomone</v>
      </c>
      <c r="C11" s="643" t="str">
        <f>'4'!D12</f>
        <v xml:space="preserve">Formuluojant poreikį, atsižvelgta į VVG teritorijos gyventojų nuomonę: poreikių tyrimo rezultatai parodė, kad paramą verslui ir darbo vietų kūrimui kaip labai svarbią ir svarbią veiklą nurodė 96,6 proc. poreikių tyrime dalyvavusių VVG teritorijos gyventojų. </v>
      </c>
    </row>
    <row r="12" spans="1:6" x14ac:dyDescent="0.25">
      <c r="A12" s="2" t="s">
        <v>83</v>
      </c>
      <c r="B12" s="509" t="str">
        <f>'4'!B13</f>
        <v>Poreikį tenkinančių VPS priemonių skaičius</v>
      </c>
      <c r="C12" s="644">
        <f>'4'!D13</f>
        <v>1</v>
      </c>
    </row>
    <row r="13" spans="1:6" ht="30" x14ac:dyDescent="0.25">
      <c r="A13" s="2" t="s">
        <v>84</v>
      </c>
      <c r="B13" s="509" t="str">
        <f>'4'!B14</f>
        <v>Susijęs nacionalinis poreikis 1</v>
      </c>
      <c r="C13" s="645" t="str">
        <f>'4'!D14</f>
        <v xml:space="preserve">g.3 . Skatinti verslų kūrimąsi kaime, žemės ūkio veiklos įvairinimą </v>
      </c>
    </row>
    <row r="14" spans="1:6" ht="30" x14ac:dyDescent="0.25">
      <c r="A14" s="2" t="s">
        <v>85</v>
      </c>
      <c r="B14" s="509" t="str">
        <f>'4'!B15</f>
        <v>Susijęs nacionalinis poreikis 2</v>
      </c>
      <c r="C14" s="645" t="str">
        <f>'4'!D15</f>
        <v>h.1. Skatinti kaimo gyventojų ir kaimo bendruomenių verslo iniciatyvas</v>
      </c>
    </row>
    <row r="15" spans="1:6" x14ac:dyDescent="0.25">
      <c r="A15" s="2" t="s">
        <v>86</v>
      </c>
      <c r="B15" s="509" t="str">
        <f>'4'!B16</f>
        <v>Susijęs nacionalinis poreikis 3</v>
      </c>
      <c r="C15" s="645">
        <f>'4'!D16</f>
        <v>0</v>
      </c>
    </row>
    <row r="16" spans="1:6" ht="45" x14ac:dyDescent="0.25">
      <c r="A16" s="2" t="s">
        <v>87</v>
      </c>
      <c r="B16" s="509" t="str">
        <f>'4'!B17</f>
        <v>Ar poreikis siejasi su rezultato rodikliu R.3 (skaitmeninės technologijos; pilnas rodiklio pavadinimas 6 lape)?</v>
      </c>
      <c r="C16" s="646" t="str">
        <f>'4'!D17</f>
        <v>Ne</v>
      </c>
    </row>
    <row r="17" spans="1:3" ht="30" x14ac:dyDescent="0.25">
      <c r="A17" s="2" t="s">
        <v>88</v>
      </c>
      <c r="B17" s="509" t="str">
        <f>'4'!B18</f>
        <v>Ar poreikis siejasi su rezultato rodikliu R.37 (darbo vietos; pilnas rodiklio pavadinimas 6 lape)?</v>
      </c>
      <c r="C17" s="646" t="str">
        <f>'4'!D18</f>
        <v>Taip</v>
      </c>
    </row>
    <row r="18" spans="1:3" ht="30" x14ac:dyDescent="0.25">
      <c r="A18" s="2" t="s">
        <v>89</v>
      </c>
      <c r="B18" s="509" t="str">
        <f>'4'!B19</f>
        <v>Poreikis siejasi su rezultato rodikliu R.39 (kaimo verslai; pilnas rodiklio pavadinimas 6 lape)</v>
      </c>
      <c r="C18" s="646" t="str">
        <f>'4'!D19</f>
        <v>Taip</v>
      </c>
    </row>
    <row r="19" spans="1:3" ht="30" x14ac:dyDescent="0.25">
      <c r="A19" s="2" t="s">
        <v>90</v>
      </c>
      <c r="B19" s="509" t="str">
        <f>'4'!B20</f>
        <v>Poreikis siejasi su rezultato rodikliu R.41 (paslaugos ir infrastruktūra; pilnas rodiklio pavadinimas 6 lape)</v>
      </c>
      <c r="C19" s="646" t="str">
        <f>'4'!D20</f>
        <v>Ne</v>
      </c>
    </row>
    <row r="20" spans="1:3" ht="30" x14ac:dyDescent="0.25">
      <c r="A20" s="2" t="s">
        <v>91</v>
      </c>
      <c r="B20" s="509" t="str">
        <f>'4'!B21</f>
        <v>Poreikis siejasi su rezultato rodikliu R.42 (socialinė įtrauktis; pilnas rodiklio pavadinimas 6 lape)</v>
      </c>
      <c r="C20" s="646" t="str">
        <f>'4'!D21</f>
        <v>Ne</v>
      </c>
    </row>
    <row r="21" spans="1:3" x14ac:dyDescent="0.25">
      <c r="B21" s="647"/>
      <c r="C21" s="648"/>
    </row>
    <row r="22" spans="1:3" x14ac:dyDescent="0.25">
      <c r="B22" s="649"/>
      <c r="C22" s="650" t="str">
        <f>'4'!E6</f>
        <v>2 poreikis</v>
      </c>
    </row>
    <row r="23" spans="1:3" ht="45" x14ac:dyDescent="0.25">
      <c r="A23" s="2" t="s">
        <v>16</v>
      </c>
      <c r="B23" s="509" t="str">
        <f>B6</f>
        <v>Poreikis</v>
      </c>
      <c r="C23" s="642" t="str">
        <f>'4'!E7</f>
        <v>Pritaikyti  VVG teritorijos kraštovaizdžius ir didelės vertės kultūros ir gamtos paveldą turizmo srautų didinimui, ekosisteminių paslaugų gerinimui</v>
      </c>
    </row>
    <row r="24" spans="1:3" ht="150" x14ac:dyDescent="0.25">
      <c r="A24" s="2" t="s">
        <v>17</v>
      </c>
      <c r="B24" s="509" t="str">
        <f t="shared" ref="B24:B37" si="0">B7</f>
        <v>Poreikio sąsaja su stiprybėmis ir (arba) galimybėmis</v>
      </c>
      <c r="C24" s="643" t="str">
        <f>'4'!E8</f>
        <v xml:space="preserve">Poreikis suformuluotas atsižvelgiant į 1, 3-4, 6-7 stiprybes bei 1-4 ir 6-7 galimybes. Verslo subjektai, gyventojai, ūkininkai galės išnaudoti strategiškai turizmo plėtrai patogią geografinę padėtį, gamtinį, kultūrinį, istorinį unikalumą, jau esamą kaimo turizmo potencialą. Ūkininkaujantus galės pasinaudoti kaimo turizmo teikiamos galimybėmis, įvairindami savo įprastą veiklą, jas papildydami paslaugų teikimu.  Bus pasinaudota vietos turizmo paklausos augimo galimybėmis. </v>
      </c>
    </row>
    <row r="25" spans="1:3" ht="135" x14ac:dyDescent="0.25">
      <c r="A25" s="2" t="s">
        <v>79</v>
      </c>
      <c r="B25" s="509" t="str">
        <f t="shared" si="0"/>
        <v>Poreikio sąsaja su silpnybėmis ir (arba) grėsmėmis</v>
      </c>
      <c r="C25" s="643" t="str">
        <f>'4'!E9</f>
        <v xml:space="preserve">Poreikis suformuluotas atsižvelgiant į 4, 6 silpnybes bei 1, 3-6 grėsmes. Parama verslui sustiprins verslo kūrimo galimybes, padidins kaimo gyventojų motyvaciją imtis verslo, skatins verslininkus ieškoti galimybių verslo plėtrai, kuriant aukštesnės pridėtinės vertės produktus ir paslaugas. Parama padės diegti sumanius sprendimus, teikiant turizmo paslaugas. Taikant inovatyvius sprendimus, bus sudarytos galimybės tarptautiniam turizmui plėtoti.  </v>
      </c>
    </row>
    <row r="26" spans="1:3" ht="45" x14ac:dyDescent="0.25">
      <c r="A26" s="2" t="s">
        <v>80</v>
      </c>
      <c r="B26" s="509" t="str">
        <f t="shared" si="0"/>
        <v>Poreikio sąsaja su situacijos analizės rodikliais (poreikio dydžio, problemos masto, intervencijos poreikio kiekybinis pagrindimas)</v>
      </c>
      <c r="C26" s="643">
        <f>'4'!E10</f>
        <v>0</v>
      </c>
    </row>
    <row r="27" spans="1:3" ht="135" x14ac:dyDescent="0.25">
      <c r="A27" s="2" t="s">
        <v>81</v>
      </c>
      <c r="B27" s="509" t="str">
        <f t="shared" si="0"/>
        <v>Poreikio sąsaja su aukštesnio lygmens strateginiais dokumentais</v>
      </c>
      <c r="C27" s="643" t="str">
        <f>'4'!E11</f>
        <v xml:space="preserve">Poreikis susijęs su  Širvintų r. sav. 2021-2027 m. strateginiame plėtros plane numatyto 3.1 tikslo ,,Verslo aplinkos gerinimas", 3.2 tikslo ,,Pažangaus kaimo vystymas", 3.3 tikslo ,,Kultūrinio turizmo vystymas" įgyvendinimu.  Su 2022-2030 m. Vilniaus regiono plėtros plano 1.2. uždavinio ,,Paskatinti tolygią kūrybinės ekonomikos ir turizmo plėtrą" įgyvendinimu. Su ES Baltijos jūros regiono strategijos 2019-2024 m. politikos sritimi ,,Turizmas". </v>
      </c>
    </row>
    <row r="28" spans="1:3" ht="90" x14ac:dyDescent="0.25">
      <c r="A28" s="2" t="s">
        <v>82</v>
      </c>
      <c r="B28" s="509" t="str">
        <f t="shared" si="0"/>
        <v>Poreikio sąsaja su VVG teritorijos gyventojų nuomone</v>
      </c>
      <c r="C28" s="643" t="str">
        <f>'4'!E12</f>
        <v xml:space="preserve">Formuluojant poreikį, atsižvelgta į VVG teritorijos gyventojų nuomonę: poreikių tyrimo rezultatai parodė, kad paramą turizmo infrastruktūros ir paslaugų plėtrai kaip labai svarbią ir svarbią veiklą nurodė 75,6 proc. poreikių tyrime dalyvavusių VVG teritorijos gyventojų. </v>
      </c>
    </row>
    <row r="29" spans="1:3" x14ac:dyDescent="0.25">
      <c r="A29" s="2" t="s">
        <v>83</v>
      </c>
      <c r="B29" s="509" t="str">
        <f t="shared" si="0"/>
        <v>Poreikį tenkinančių VPS priemonių skaičius</v>
      </c>
      <c r="C29" s="644">
        <f>'4'!E13</f>
        <v>1</v>
      </c>
    </row>
    <row r="30" spans="1:3" ht="30" x14ac:dyDescent="0.25">
      <c r="A30" s="2" t="s">
        <v>84</v>
      </c>
      <c r="B30" s="509" t="str">
        <f t="shared" si="0"/>
        <v>Susijęs nacionalinis poreikis 1</v>
      </c>
      <c r="C30" s="645" t="str">
        <f>'4'!E14</f>
        <v xml:space="preserve">g.3 . Skatinti verslų kūrimąsi kaime, žemės ūkio veiklos įvairinimą </v>
      </c>
    </row>
    <row r="31" spans="1:3" ht="30" x14ac:dyDescent="0.25">
      <c r="A31" s="2" t="s">
        <v>85</v>
      </c>
      <c r="B31" s="509" t="str">
        <f t="shared" si="0"/>
        <v>Susijęs nacionalinis poreikis 2</v>
      </c>
      <c r="C31" s="645" t="str">
        <f>'4'!E15</f>
        <v>h.1. Skatinti kaimo gyventojų ir kaimo bendruomenių verslo iniciatyvas</v>
      </c>
    </row>
    <row r="32" spans="1:3" x14ac:dyDescent="0.25">
      <c r="A32" s="2" t="s">
        <v>86</v>
      </c>
      <c r="B32" s="509" t="str">
        <f t="shared" si="0"/>
        <v>Susijęs nacionalinis poreikis 3</v>
      </c>
      <c r="C32" s="645">
        <f>'4'!E16</f>
        <v>0</v>
      </c>
    </row>
    <row r="33" spans="1:3" ht="45" x14ac:dyDescent="0.25">
      <c r="A33" s="2" t="s">
        <v>87</v>
      </c>
      <c r="B33" s="509" t="str">
        <f t="shared" si="0"/>
        <v>Ar poreikis siejasi su rezultato rodikliu R.3 (skaitmeninės technologijos; pilnas rodiklio pavadinimas 6 lape)?</v>
      </c>
      <c r="C33" s="646" t="str">
        <f>'4'!E17</f>
        <v>Ne</v>
      </c>
    </row>
    <row r="34" spans="1:3" ht="30" x14ac:dyDescent="0.25">
      <c r="A34" s="2" t="s">
        <v>88</v>
      </c>
      <c r="B34" s="509" t="str">
        <f t="shared" si="0"/>
        <v>Ar poreikis siejasi su rezultato rodikliu R.37 (darbo vietos; pilnas rodiklio pavadinimas 6 lape)?</v>
      </c>
      <c r="C34" s="646" t="str">
        <f>'4'!E18</f>
        <v>Ne</v>
      </c>
    </row>
    <row r="35" spans="1:3" ht="30" x14ac:dyDescent="0.25">
      <c r="A35" s="2" t="s">
        <v>89</v>
      </c>
      <c r="B35" s="509" t="str">
        <f t="shared" si="0"/>
        <v>Poreikis siejasi su rezultato rodikliu R.39 (kaimo verslai; pilnas rodiklio pavadinimas 6 lape)</v>
      </c>
      <c r="C35" s="646" t="str">
        <f>'4'!E19</f>
        <v>Taip</v>
      </c>
    </row>
    <row r="36" spans="1:3" ht="30" x14ac:dyDescent="0.25">
      <c r="A36" s="2" t="s">
        <v>90</v>
      </c>
      <c r="B36" s="509" t="str">
        <f t="shared" si="0"/>
        <v>Poreikis siejasi su rezultato rodikliu R.41 (paslaugos ir infrastruktūra; pilnas rodiklio pavadinimas 6 lape)</v>
      </c>
      <c r="C36" s="646" t="str">
        <f>'4'!E20</f>
        <v>Taip</v>
      </c>
    </row>
    <row r="37" spans="1:3" ht="30" x14ac:dyDescent="0.25">
      <c r="A37" s="2" t="s">
        <v>91</v>
      </c>
      <c r="B37" s="509" t="str">
        <f t="shared" si="0"/>
        <v>Poreikis siejasi su rezultato rodikliu R.42 (socialinė įtrauktis; pilnas rodiklio pavadinimas 6 lape)</v>
      </c>
      <c r="C37" s="646" t="str">
        <f>'4'!E21</f>
        <v>Ne</v>
      </c>
    </row>
    <row r="38" spans="1:3" x14ac:dyDescent="0.25">
      <c r="B38" s="647"/>
      <c r="C38" s="648"/>
    </row>
    <row r="39" spans="1:3" x14ac:dyDescent="0.25">
      <c r="B39" s="649"/>
      <c r="C39" s="650" t="str">
        <f>'4'!F6</f>
        <v>3 poreikis</v>
      </c>
    </row>
    <row r="40" spans="1:3" ht="45" x14ac:dyDescent="0.25">
      <c r="A40" s="2" t="s">
        <v>16</v>
      </c>
      <c r="B40" s="509" t="str">
        <f>B23</f>
        <v>Poreikis</v>
      </c>
      <c r="C40" s="642" t="str">
        <f>'4'!F7</f>
        <v xml:space="preserve">Gerinti viešosios infrastruktūros prieinamumą ir kokybę bei jos pritaikymą gyventojų sveikatingumui ir laisvalaikiui skirtoms veikloms </v>
      </c>
    </row>
    <row r="41" spans="1:3" ht="120" x14ac:dyDescent="0.25">
      <c r="A41" s="2" t="s">
        <v>17</v>
      </c>
      <c r="B41" s="509" t="str">
        <f t="shared" ref="B41:B54" si="1">B24</f>
        <v>Poreikio sąsaja su stiprybėmis ir (arba) galimybėmis</v>
      </c>
      <c r="C41" s="643" t="str">
        <f>'4'!F8</f>
        <v xml:space="preserve">Poreikis suformuluotas atsižvelgiant į 2, 5-6 stiprybes bei 1,  6-7 galimybes. Viešosios infrastruktūros atnaujinimui bei pritaikymui galės būti panaudotas atsikeliančių iš didmiesčių gyventi į kaimo vietoves jaunų gyventojų aktyvumas plėtojant sumanias iniciatyvas. Prie infrastruktūros pritaikymo prisidės aktyviai veikiančios NVO, panaudodamos plėtojamas kultūros ir sporto renginių tradicijas. </v>
      </c>
    </row>
    <row r="42" spans="1:3" ht="120" x14ac:dyDescent="0.25">
      <c r="A42" s="2" t="s">
        <v>79</v>
      </c>
      <c r="B42" s="509" t="str">
        <f t="shared" si="1"/>
        <v>Poreikio sąsaja su silpnybėmis ir (arba) grėsmėmis</v>
      </c>
      <c r="C42" s="643" t="str">
        <f>'4'!F9</f>
        <v xml:space="preserve">Poreikis suformuluotas atsižvelgiant į 1-3, 6 silpnybes bei 5, 7 grėsmes. Investicijos į infrastruktūrą prisidės prie gyvenimo kokybės gerinimo kaimo vietovėse, padidins jų patrauklumą jauniems žmonėms kurtis ir dirbti, tai prisidės prie kartų kaitos užtikrinimo, didins regione kurimų produktų ir teikiamų paslaugų vartotojų ratą, sudarys prielaidas didinti sveikatinimui ir laisvalaikiui skirtų veiklų įvairovę. </v>
      </c>
    </row>
    <row r="43" spans="1:3" ht="45" x14ac:dyDescent="0.25">
      <c r="A43" s="2" t="s">
        <v>80</v>
      </c>
      <c r="B43" s="509" t="str">
        <f t="shared" si="1"/>
        <v>Poreikio sąsaja su situacijos analizės rodikliais (poreikio dydžio, problemos masto, intervencijos poreikio kiekybinis pagrindimas)</v>
      </c>
      <c r="C43" s="643">
        <f>'4'!F10</f>
        <v>0</v>
      </c>
    </row>
    <row r="44" spans="1:3" ht="105" x14ac:dyDescent="0.25">
      <c r="A44" s="2" t="s">
        <v>81</v>
      </c>
      <c r="B44" s="509" t="str">
        <f t="shared" si="1"/>
        <v>Poreikio sąsaja su aukštesnio lygmens strateginiais dokumentais</v>
      </c>
      <c r="C44" s="643" t="str">
        <f>'4'!F11</f>
        <v xml:space="preserve">Poreikis susijęs su  Širvintų r. sav. 2021-2027 m. strateginiame plėtros plane numatyto 1.4 tikslo ,,Socialiai saugios ir sveikos visuomenės formavimas", 2.3 tikslo ,,Socialinės infrastruktūros ir gyvenamosios aplinkos gerinimas", 2.4 tikslo ,,Švarios ir patrauklios aplinkos kūrimas", 3.2 tikslo ,,Pažangaus kaimo vystymas" įgyvendinimu. </v>
      </c>
    </row>
    <row r="45" spans="1:3" ht="90" x14ac:dyDescent="0.25">
      <c r="A45" s="2" t="s">
        <v>82</v>
      </c>
      <c r="B45" s="509" t="str">
        <f t="shared" si="1"/>
        <v>Poreikio sąsaja su VVG teritorijos gyventojų nuomone</v>
      </c>
      <c r="C45" s="643" t="str">
        <f>'4'!F12</f>
        <v xml:space="preserve">Formuluojant poreikį, atsižvelgta į VVG teritorijos gyventojų nuomonę: poreikių tyrimo rezultatai parodė, kad paramą viešosios infrastruktūros atnaujinimui ir pritaikymui kaip labai svarbią ir svarbią veiklą nurodė 87,8 proc. poreikių tyrime dalyvavusių VVG teritorijos gyventojų. </v>
      </c>
    </row>
    <row r="46" spans="1:3" x14ac:dyDescent="0.25">
      <c r="A46" s="2" t="s">
        <v>83</v>
      </c>
      <c r="B46" s="509" t="str">
        <f t="shared" si="1"/>
        <v>Poreikį tenkinančių VPS priemonių skaičius</v>
      </c>
      <c r="C46" s="644">
        <f>'4'!F13</f>
        <v>1</v>
      </c>
    </row>
    <row r="47" spans="1:3" ht="30" x14ac:dyDescent="0.25">
      <c r="A47" s="2" t="s">
        <v>84</v>
      </c>
      <c r="B47" s="509" t="str">
        <f t="shared" si="1"/>
        <v>Susijęs nacionalinis poreikis 1</v>
      </c>
      <c r="C47" s="645" t="str">
        <f>'4'!F14</f>
        <v xml:space="preserve">h.4 . Modernizuoti kaimo vietoves didinant gyvenimo sąlygų jose patrauklumą </v>
      </c>
    </row>
    <row r="48" spans="1:3" x14ac:dyDescent="0.25">
      <c r="A48" s="2" t="s">
        <v>85</v>
      </c>
      <c r="B48" s="509" t="str">
        <f t="shared" si="1"/>
        <v>Susijęs nacionalinis poreikis 2</v>
      </c>
      <c r="C48" s="645">
        <f>'4'!F15</f>
        <v>0</v>
      </c>
    </row>
    <row r="49" spans="1:3" x14ac:dyDescent="0.25">
      <c r="A49" s="2" t="s">
        <v>86</v>
      </c>
      <c r="B49" s="509" t="str">
        <f t="shared" si="1"/>
        <v>Susijęs nacionalinis poreikis 3</v>
      </c>
      <c r="C49" s="645">
        <f>'4'!F16</f>
        <v>0</v>
      </c>
    </row>
    <row r="50" spans="1:3" ht="45" x14ac:dyDescent="0.25">
      <c r="A50" s="2" t="s">
        <v>87</v>
      </c>
      <c r="B50" s="509" t="str">
        <f t="shared" si="1"/>
        <v>Ar poreikis siejasi su rezultato rodikliu R.3 (skaitmeninės technologijos; pilnas rodiklio pavadinimas 6 lape)?</v>
      </c>
      <c r="C50" s="646" t="str">
        <f>'4'!F17</f>
        <v>Ne</v>
      </c>
    </row>
    <row r="51" spans="1:3" ht="30" x14ac:dyDescent="0.25">
      <c r="A51" s="2" t="s">
        <v>88</v>
      </c>
      <c r="B51" s="509" t="str">
        <f t="shared" si="1"/>
        <v>Ar poreikis siejasi su rezultato rodikliu R.37 (darbo vietos; pilnas rodiklio pavadinimas 6 lape)?</v>
      </c>
      <c r="C51" s="646" t="str">
        <f>'4'!F18</f>
        <v>Taip</v>
      </c>
    </row>
    <row r="52" spans="1:3" ht="30" x14ac:dyDescent="0.25">
      <c r="A52" s="2" t="s">
        <v>89</v>
      </c>
      <c r="B52" s="509" t="str">
        <f t="shared" si="1"/>
        <v>Poreikis siejasi su rezultato rodikliu R.39 (kaimo verslai; pilnas rodiklio pavadinimas 6 lape)</v>
      </c>
      <c r="C52" s="646" t="str">
        <f>'4'!F19</f>
        <v>Ne</v>
      </c>
    </row>
    <row r="53" spans="1:3" ht="30" x14ac:dyDescent="0.25">
      <c r="A53" s="2" t="s">
        <v>90</v>
      </c>
      <c r="B53" s="509" t="str">
        <f t="shared" si="1"/>
        <v>Poreikis siejasi su rezultato rodikliu R.41 (paslaugos ir infrastruktūra; pilnas rodiklio pavadinimas 6 lape)</v>
      </c>
      <c r="C53" s="646" t="str">
        <f>'4'!F20</f>
        <v>Taip</v>
      </c>
    </row>
    <row r="54" spans="1:3" ht="30" x14ac:dyDescent="0.25">
      <c r="A54" s="2" t="s">
        <v>91</v>
      </c>
      <c r="B54" s="509" t="str">
        <f t="shared" si="1"/>
        <v>Poreikis siejasi su rezultato rodikliu R.42 (socialinė įtrauktis; pilnas rodiklio pavadinimas 6 lape)</v>
      </c>
      <c r="C54" s="646" t="str">
        <f>'4'!F21</f>
        <v>Ne</v>
      </c>
    </row>
    <row r="55" spans="1:3" x14ac:dyDescent="0.25">
      <c r="B55" s="647"/>
      <c r="C55" s="648"/>
    </row>
    <row r="56" spans="1:3" x14ac:dyDescent="0.25">
      <c r="B56" s="649"/>
      <c r="C56" s="650" t="str">
        <f>'4'!G6</f>
        <v>4 poreikis</v>
      </c>
    </row>
    <row r="57" spans="1:3" ht="45" x14ac:dyDescent="0.25">
      <c r="A57" s="2" t="s">
        <v>16</v>
      </c>
      <c r="B57" s="509" t="str">
        <f>B40</f>
        <v>Poreikis</v>
      </c>
      <c r="C57" s="642" t="str">
        <f>'4'!G7</f>
        <v>Didinti paslaugų prieinamumą socialiai pažeidžiamoms gyventojų grupėms, sudarant galimybes naujų socialinių paslaugų teikimui</v>
      </c>
    </row>
    <row r="58" spans="1:3" ht="150" x14ac:dyDescent="0.25">
      <c r="A58" s="2" t="s">
        <v>17</v>
      </c>
      <c r="B58" s="509" t="str">
        <f t="shared" ref="B58:B71" si="2">B41</f>
        <v>Poreikio sąsaja su stiprybėmis ir (arba) galimybėmis</v>
      </c>
      <c r="C58" s="643" t="str">
        <f>'4'!G8</f>
        <v xml:space="preserve">Poreikis suformuluotas atsižvelgiant į 2, 5 stiprybes bei 4-5 galimybes. Paslaugų prieinamumui gerinti labai svarbus atsikeliančių iš didmiesčių gyventi į kaimo vietoves jaunų gyventojų aktyvumas ir sumanių socialinių problemų sprendimo būdų realizavimas. Labai svarbus ir  NVO indėlis, jų gebėjimai įgyvendinti veiklos projektus. Bendradrabiavimas su vietos ūkininkais sudaro galimybės jų įtraukčiai į socialiai pažeidžiamų gyventojų grupių sveikatingumo gerinimą. </v>
      </c>
    </row>
    <row r="59" spans="1:3" ht="150" x14ac:dyDescent="0.25">
      <c r="A59" s="2" t="s">
        <v>79</v>
      </c>
      <c r="B59" s="509" t="str">
        <f t="shared" si="2"/>
        <v>Poreikio sąsaja su silpnybėmis ir (arba) grėsmėmis</v>
      </c>
      <c r="C59" s="643" t="str">
        <f>'4'!G9</f>
        <v xml:space="preserve">Poreikis suformuluotas atsižvelgiant į 2, 3, 7 silpnybes bei 2, 7 grėsmes. Paslaugų prieinamumo didinimas padės spręsti blogėjančios demografinės situacijos įtakojamos socailinės atskirties problemas, poreikio tenkinimas prisidės prie socialinių paslaugų įvairovės didinimo, į socialinių problemų sprendimą skatins įsitraukti NVO, taikyti sumanius socialinių problemų sprendimo būdus, prisidės prie visuomenės netoleracijos socialiai atskirtiems gyventojams mažinimo. </v>
      </c>
    </row>
    <row r="60" spans="1:3" ht="45" x14ac:dyDescent="0.25">
      <c r="A60" s="2" t="s">
        <v>80</v>
      </c>
      <c r="B60" s="509" t="str">
        <f t="shared" si="2"/>
        <v>Poreikio sąsaja su situacijos analizės rodikliais (poreikio dydžio, problemos masto, intervencijos poreikio kiekybinis pagrindimas)</v>
      </c>
      <c r="C60" s="643">
        <f>'4'!G10</f>
        <v>0</v>
      </c>
    </row>
    <row r="61" spans="1:3" ht="135" x14ac:dyDescent="0.25">
      <c r="A61" s="2" t="s">
        <v>81</v>
      </c>
      <c r="B61" s="509" t="str">
        <f t="shared" si="2"/>
        <v>Poreikio sąsaja su aukštesnio lygmens strateginiais dokumentais</v>
      </c>
      <c r="C61" s="643" t="str">
        <f>'4'!G11</f>
        <v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3.1 uždavinio ,,Užtikrinti kokybiškas socialines paslaugas" įgyvendinimu. Su ES Baltijos jūros regiono strategijos 2019-2024 m. politikos sritimi ,,Sveikata". </v>
      </c>
    </row>
    <row r="62" spans="1:3" ht="90" x14ac:dyDescent="0.25">
      <c r="A62" s="2" t="s">
        <v>82</v>
      </c>
      <c r="B62" s="509" t="str">
        <f t="shared" si="2"/>
        <v>Poreikio sąsaja su VVG teritorijos gyventojų nuomone</v>
      </c>
      <c r="C62" s="643" t="str">
        <f>'4'!G12</f>
        <v xml:space="preserve">Formuluojant poreikį, atsižvelgta į VVG teritorijos gyventojų nuomonę: poreikių tyrimo rezultatai parodė, kad paramą paslaugų socialiai pažeidžiamoms gyventojų grupėms plėtrai kaip labai svarbią ir svarbią veiklą nurodė 89,6 proc. poreikių tyrime dalyvavusių VVG teritorijos gyventojų. </v>
      </c>
    </row>
    <row r="63" spans="1:3" x14ac:dyDescent="0.25">
      <c r="A63" s="2" t="s">
        <v>83</v>
      </c>
      <c r="B63" s="509" t="str">
        <f t="shared" si="2"/>
        <v>Poreikį tenkinančių VPS priemonių skaičius</v>
      </c>
      <c r="C63" s="644">
        <f>'4'!G13</f>
        <v>2</v>
      </c>
    </row>
    <row r="64" spans="1:3" ht="30" x14ac:dyDescent="0.25">
      <c r="A64" s="2" t="s">
        <v>84</v>
      </c>
      <c r="B64" s="509" t="str">
        <f t="shared" si="2"/>
        <v>Susijęs nacionalinis poreikis 1</v>
      </c>
      <c r="C64" s="645" t="str">
        <f>'4'!G14</f>
        <v xml:space="preserve">h.2. Didinti kaimo gyventojų užimtumą ir  socialinę įtrauktį </v>
      </c>
    </row>
    <row r="65" spans="1:3" ht="30" x14ac:dyDescent="0.25">
      <c r="A65" s="2" t="s">
        <v>85</v>
      </c>
      <c r="B65" s="509" t="str">
        <f t="shared" si="2"/>
        <v>Susijęs nacionalinis poreikis 2</v>
      </c>
      <c r="C65" s="645" t="str">
        <f>'4'!G15</f>
        <v>h.1. Skatinti kaimo gyventojų ir kaimo bendruomenių verslo iniciatyvas</v>
      </c>
    </row>
    <row r="66" spans="1:3" x14ac:dyDescent="0.25">
      <c r="A66" s="2" t="s">
        <v>86</v>
      </c>
      <c r="B66" s="509" t="str">
        <f t="shared" si="2"/>
        <v>Susijęs nacionalinis poreikis 3</v>
      </c>
      <c r="C66" s="645" t="str">
        <f>'4'!G16</f>
        <v>Netaikoma</v>
      </c>
    </row>
    <row r="67" spans="1:3" ht="45" x14ac:dyDescent="0.25">
      <c r="A67" s="2" t="s">
        <v>87</v>
      </c>
      <c r="B67" s="509" t="str">
        <f t="shared" si="2"/>
        <v>Ar poreikis siejasi su rezultato rodikliu R.3 (skaitmeninės technologijos; pilnas rodiklio pavadinimas 6 lape)?</v>
      </c>
      <c r="C67" s="646" t="str">
        <f>'4'!G17</f>
        <v>Ne</v>
      </c>
    </row>
    <row r="68" spans="1:3" ht="30" x14ac:dyDescent="0.25">
      <c r="A68" s="2" t="s">
        <v>88</v>
      </c>
      <c r="B68" s="509" t="str">
        <f t="shared" si="2"/>
        <v>Ar poreikis siejasi su rezultato rodikliu R.37 (darbo vietos; pilnas rodiklio pavadinimas 6 lape)?</v>
      </c>
      <c r="C68" s="646" t="str">
        <f>'4'!G18</f>
        <v>Taip</v>
      </c>
    </row>
    <row r="69" spans="1:3" ht="30" x14ac:dyDescent="0.25">
      <c r="A69" s="2" t="s">
        <v>89</v>
      </c>
      <c r="B69" s="509" t="str">
        <f t="shared" si="2"/>
        <v>Poreikis siejasi su rezultato rodikliu R.39 (kaimo verslai; pilnas rodiklio pavadinimas 6 lape)</v>
      </c>
      <c r="C69" s="646" t="str">
        <f>'4'!G19</f>
        <v>Taip</v>
      </c>
    </row>
    <row r="70" spans="1:3" ht="30" x14ac:dyDescent="0.25">
      <c r="A70" s="2" t="s">
        <v>90</v>
      </c>
      <c r="B70" s="509" t="str">
        <f t="shared" si="2"/>
        <v>Poreikis siejasi su rezultato rodikliu R.41 (paslaugos ir infrastruktūra; pilnas rodiklio pavadinimas 6 lape)</v>
      </c>
      <c r="C70" s="646" t="str">
        <f>'4'!G20</f>
        <v>Ne</v>
      </c>
    </row>
    <row r="71" spans="1:3" ht="30" x14ac:dyDescent="0.25">
      <c r="A71" s="2" t="s">
        <v>91</v>
      </c>
      <c r="B71" s="509" t="str">
        <f t="shared" si="2"/>
        <v>Poreikis siejasi su rezultato rodikliu R.42 (socialinė įtrauktis; pilnas rodiklio pavadinimas 6 lape)</v>
      </c>
      <c r="C71" s="646" t="str">
        <f>'4'!G21</f>
        <v>Taip</v>
      </c>
    </row>
    <row r="72" spans="1:3" x14ac:dyDescent="0.25">
      <c r="B72" s="647"/>
      <c r="C72" s="648"/>
    </row>
    <row r="73" spans="1:3" x14ac:dyDescent="0.25">
      <c r="B73" s="649"/>
      <c r="C73" s="650" t="str">
        <f>'4'!H6</f>
        <v>5 poreikis</v>
      </c>
    </row>
    <row r="74" spans="1:3" ht="45" x14ac:dyDescent="0.25">
      <c r="A74" s="2" t="s">
        <v>16</v>
      </c>
      <c r="B74" s="509" t="str">
        <f>B57</f>
        <v>Poreikis</v>
      </c>
      <c r="C74" s="642" t="str">
        <f>'4'!H7</f>
        <v xml:space="preserve">Užtikrinti NVO iniciatyvų tęstinumą, sudarant galimybes skatinti verslumą, aplinkosauginės sąvimonės ugdymą, sveikos gyvensenos propagavimą   </v>
      </c>
    </row>
    <row r="75" spans="1:3" ht="150" x14ac:dyDescent="0.25">
      <c r="A75" s="2" t="s">
        <v>17</v>
      </c>
      <c r="B75" s="509" t="str">
        <f t="shared" ref="B75:B88" si="3">B58</f>
        <v>Poreikio sąsaja su stiprybėmis ir (arba) galimybėmis</v>
      </c>
      <c r="C75" s="643" t="str">
        <f>'4'!H8</f>
        <v xml:space="preserve">Poreikis suformuluotas atsižvelgiant į 3, 5-6 stiprybes bei 1, 6-7 galimybes. NVO galės panaudoti savo turimas projektinių veiklų kompetencijas aplinkosauginės sąvimonės ugdymui, sveikos gyvensenos propagavimui, pritaikant turimas kultūros ir sporto renginių tradicijas, švarią aplinką, unikalią gamtą. Bus panaudotos miestiečių ir VVG teritorijos gyventojų bendradarbiavimo galimybės, išnaudojamas didėjantis visuomenės socialinis mobilumas, kūrybiškumas,  kaimo vietovių patrauklumas. </v>
      </c>
    </row>
    <row r="76" spans="1:3" ht="135" x14ac:dyDescent="0.25">
      <c r="A76" s="2" t="s">
        <v>79</v>
      </c>
      <c r="B76" s="509" t="str">
        <f t="shared" si="3"/>
        <v>Poreikio sąsaja su silpnybėmis ir (arba) grėsmėmis</v>
      </c>
      <c r="C76" s="643" t="str">
        <f>'4'!H9</f>
        <v xml:space="preserve">Poreikis suformuluotas atsižvelgiant į  2, 5, 7 silpnybes bei 2, 5, 7 grėsmes. NVO iniciatyvų tęstinumo užtikrinimas turėtų prisidėti prie kaimo gyventojų verslinės motyvacijos augimo, būtų sudarytos galimybės įveiklinti bendruomeninių organizacijų naudojamą infrastruktūrą, NVO būtų įgalinamos ugdyti gyventojų aplinkosauginę sąvimonę, propaguoti sveiką gyvenseną. Būtų stiprinami socialiniai kontaktai ir ryšiai, VVG teritorijos gyvybingumas. </v>
      </c>
    </row>
    <row r="77" spans="1:3" ht="45" x14ac:dyDescent="0.25">
      <c r="A77" s="2" t="s">
        <v>80</v>
      </c>
      <c r="B77" s="509" t="str">
        <f t="shared" si="3"/>
        <v>Poreikio sąsaja su situacijos analizės rodikliais (poreikio dydžio, problemos masto, intervencijos poreikio kiekybinis pagrindimas)</v>
      </c>
      <c r="C77" s="643">
        <f>'4'!H10</f>
        <v>0</v>
      </c>
    </row>
    <row r="78" spans="1:3" ht="105" x14ac:dyDescent="0.25">
      <c r="A78" s="2" t="s">
        <v>81</v>
      </c>
      <c r="B78" s="509" t="str">
        <f t="shared" si="3"/>
        <v>Poreikio sąsaja su aukštesnio lygmens strateginiais dokumentais</v>
      </c>
      <c r="C78" s="643" t="str">
        <f>'4'!H11</f>
        <v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 tikslo ,,Mažinti socialinę atskirtį" įgyvendinimu. </v>
      </c>
    </row>
    <row r="79" spans="1:3" ht="90" x14ac:dyDescent="0.25">
      <c r="A79" s="2" t="s">
        <v>82</v>
      </c>
      <c r="B79" s="509" t="str">
        <f t="shared" si="3"/>
        <v>Poreikio sąsaja su VVG teritorijos gyventojų nuomone</v>
      </c>
      <c r="C79" s="643" t="str">
        <f>'4'!H12</f>
        <v xml:space="preserve">Formuluojant poreikį, atsižvelgta į VVG teritorijos gyventojų nuomonę: poreikių tyrimo rezultatai parodė, kad paramą bendruomeniškumą skatinančių iniciatyvų vystymui, kaip labai svarbią ir svarbią veiklą nurodė 85,2 proc. poreikių tyrime dalyvavusių VVG teritorijos gyventojų. </v>
      </c>
    </row>
    <row r="80" spans="1:3" x14ac:dyDescent="0.25">
      <c r="A80" s="2" t="s">
        <v>83</v>
      </c>
      <c r="B80" s="509" t="str">
        <f t="shared" si="3"/>
        <v>Poreikį tenkinančių VPS priemonių skaičius</v>
      </c>
      <c r="C80" s="644">
        <f>'4'!H13</f>
        <v>1</v>
      </c>
    </row>
    <row r="81" spans="1:3" ht="30" x14ac:dyDescent="0.25">
      <c r="A81" s="2" t="s">
        <v>84</v>
      </c>
      <c r="B81" s="509" t="str">
        <f t="shared" si="3"/>
        <v>Susijęs nacionalinis poreikis 1</v>
      </c>
      <c r="C81" s="645" t="str">
        <f>'4'!H14</f>
        <v xml:space="preserve">h.4 . Modernizuoti kaimo vietoves didinant gyvenimo sąlygų jose patrauklumą </v>
      </c>
    </row>
    <row r="82" spans="1:3" x14ac:dyDescent="0.25">
      <c r="A82" s="2" t="s">
        <v>85</v>
      </c>
      <c r="B82" s="509" t="str">
        <f t="shared" si="3"/>
        <v>Susijęs nacionalinis poreikis 2</v>
      </c>
      <c r="C82" s="645">
        <f>'4'!H15</f>
        <v>0</v>
      </c>
    </row>
    <row r="83" spans="1:3" x14ac:dyDescent="0.25">
      <c r="A83" s="2" t="s">
        <v>86</v>
      </c>
      <c r="B83" s="509" t="str">
        <f t="shared" si="3"/>
        <v>Susijęs nacionalinis poreikis 3</v>
      </c>
      <c r="C83" s="645">
        <f>'4'!H16</f>
        <v>0</v>
      </c>
    </row>
    <row r="84" spans="1:3" ht="45" x14ac:dyDescent="0.25">
      <c r="A84" s="2" t="s">
        <v>87</v>
      </c>
      <c r="B84" s="509" t="str">
        <f t="shared" si="3"/>
        <v>Ar poreikis siejasi su rezultato rodikliu R.3 (skaitmeninės technologijos; pilnas rodiklio pavadinimas 6 lape)?</v>
      </c>
      <c r="C84" s="646" t="str">
        <f>'4'!H17</f>
        <v>Ne</v>
      </c>
    </row>
    <row r="85" spans="1:3" ht="30" x14ac:dyDescent="0.25">
      <c r="A85" s="2" t="s">
        <v>88</v>
      </c>
      <c r="B85" s="509" t="str">
        <f t="shared" si="3"/>
        <v>Ar poreikis siejasi su rezultato rodikliu R.37 (darbo vietos; pilnas rodiklio pavadinimas 6 lape)?</v>
      </c>
      <c r="C85" s="646" t="str">
        <f>'4'!H18</f>
        <v>Ne</v>
      </c>
    </row>
    <row r="86" spans="1:3" ht="30" x14ac:dyDescent="0.25">
      <c r="A86" s="2" t="s">
        <v>89</v>
      </c>
      <c r="B86" s="509" t="str">
        <f t="shared" si="3"/>
        <v>Poreikis siejasi su rezultato rodikliu R.39 (kaimo verslai; pilnas rodiklio pavadinimas 6 lape)</v>
      </c>
      <c r="C86" s="646" t="str">
        <f>'4'!H19</f>
        <v>Ne</v>
      </c>
    </row>
    <row r="87" spans="1:3" ht="30" x14ac:dyDescent="0.25">
      <c r="A87" s="2" t="s">
        <v>90</v>
      </c>
      <c r="B87" s="509" t="str">
        <f t="shared" si="3"/>
        <v>Poreikis siejasi su rezultato rodikliu R.41 (paslaugos ir infrastruktūra; pilnas rodiklio pavadinimas 6 lape)</v>
      </c>
      <c r="C87" s="646" t="str">
        <f>'4'!H20</f>
        <v>Taip</v>
      </c>
    </row>
    <row r="88" spans="1:3" ht="30" x14ac:dyDescent="0.25">
      <c r="A88" s="2" t="s">
        <v>91</v>
      </c>
      <c r="B88" s="509" t="str">
        <f t="shared" si="3"/>
        <v>Poreikis siejasi su rezultato rodikliu R.42 (socialinė įtrauktis; pilnas rodiklio pavadinimas 6 lape)</v>
      </c>
      <c r="C88" s="646" t="str">
        <f>'4'!H21</f>
        <v>Ne</v>
      </c>
    </row>
    <row r="89" spans="1:3" x14ac:dyDescent="0.25">
      <c r="B89" s="647"/>
      <c r="C89" s="648"/>
    </row>
    <row r="90" spans="1:3" x14ac:dyDescent="0.25">
      <c r="B90" s="649"/>
      <c r="C90" s="650" t="str">
        <f>'4'!I6</f>
        <v>6 poreikis</v>
      </c>
    </row>
    <row r="91" spans="1:3" x14ac:dyDescent="0.25">
      <c r="A91" s="2" t="s">
        <v>16</v>
      </c>
      <c r="B91" s="509" t="str">
        <f>B74</f>
        <v>Poreikis</v>
      </c>
      <c r="C91" s="642">
        <f>'4'!I7</f>
        <v>0</v>
      </c>
    </row>
    <row r="92" spans="1:3" x14ac:dyDescent="0.25">
      <c r="A92" s="2" t="s">
        <v>17</v>
      </c>
      <c r="B92" s="509" t="str">
        <f t="shared" ref="B92:B105" si="4">B75</f>
        <v>Poreikio sąsaja su stiprybėmis ir (arba) galimybėmis</v>
      </c>
      <c r="C92" s="643">
        <f>'4'!I8</f>
        <v>0</v>
      </c>
    </row>
    <row r="93" spans="1:3" x14ac:dyDescent="0.25">
      <c r="A93" s="2" t="s">
        <v>79</v>
      </c>
      <c r="B93" s="509" t="str">
        <f t="shared" si="4"/>
        <v>Poreikio sąsaja su silpnybėmis ir (arba) grėsmėmis</v>
      </c>
      <c r="C93" s="643">
        <f>'4'!I9</f>
        <v>0</v>
      </c>
    </row>
    <row r="94" spans="1:3" ht="45" x14ac:dyDescent="0.25">
      <c r="A94" s="2" t="s">
        <v>80</v>
      </c>
      <c r="B94" s="509" t="str">
        <f t="shared" si="4"/>
        <v>Poreikio sąsaja su situacijos analizės rodikliais (poreikio dydžio, problemos masto, intervencijos poreikio kiekybinis pagrindimas)</v>
      </c>
      <c r="C94" s="643">
        <f>'4'!I10</f>
        <v>0</v>
      </c>
    </row>
    <row r="95" spans="1:3" ht="30" x14ac:dyDescent="0.25">
      <c r="A95" s="2" t="s">
        <v>81</v>
      </c>
      <c r="B95" s="509" t="str">
        <f t="shared" si="4"/>
        <v>Poreikio sąsaja su aukštesnio lygmens strateginiais dokumentais</v>
      </c>
      <c r="C95" s="643">
        <f>'4'!I11</f>
        <v>0</v>
      </c>
    </row>
    <row r="96" spans="1:3" x14ac:dyDescent="0.25">
      <c r="A96" s="2" t="s">
        <v>82</v>
      </c>
      <c r="B96" s="509" t="str">
        <f t="shared" si="4"/>
        <v>Poreikio sąsaja su VVG teritorijos gyventojų nuomone</v>
      </c>
      <c r="C96" s="643">
        <f>'4'!I12</f>
        <v>0</v>
      </c>
    </row>
    <row r="97" spans="1:3" x14ac:dyDescent="0.25">
      <c r="A97" s="2" t="s">
        <v>83</v>
      </c>
      <c r="B97" s="509" t="str">
        <f t="shared" si="4"/>
        <v>Poreikį tenkinančių VPS priemonių skaičius</v>
      </c>
      <c r="C97" s="644">
        <f>'4'!I13</f>
        <v>0</v>
      </c>
    </row>
    <row r="98" spans="1:3" x14ac:dyDescent="0.25">
      <c r="A98" s="2" t="s">
        <v>84</v>
      </c>
      <c r="B98" s="509" t="str">
        <f t="shared" si="4"/>
        <v>Susijęs nacionalinis poreikis 1</v>
      </c>
      <c r="C98" s="645">
        <f>'4'!I14</f>
        <v>0</v>
      </c>
    </row>
    <row r="99" spans="1:3" x14ac:dyDescent="0.25">
      <c r="A99" s="2" t="s">
        <v>85</v>
      </c>
      <c r="B99" s="509" t="str">
        <f t="shared" si="4"/>
        <v>Susijęs nacionalinis poreikis 2</v>
      </c>
      <c r="C99" s="645">
        <f>'4'!I15</f>
        <v>0</v>
      </c>
    </row>
    <row r="100" spans="1:3" x14ac:dyDescent="0.25">
      <c r="A100" s="2" t="s">
        <v>86</v>
      </c>
      <c r="B100" s="509" t="str">
        <f t="shared" si="4"/>
        <v>Susijęs nacionalinis poreikis 3</v>
      </c>
      <c r="C100" s="645">
        <f>'4'!I16</f>
        <v>0</v>
      </c>
    </row>
    <row r="101" spans="1:3" ht="45" x14ac:dyDescent="0.25">
      <c r="A101" s="2" t="s">
        <v>87</v>
      </c>
      <c r="B101" s="509" t="str">
        <f t="shared" si="4"/>
        <v>Ar poreikis siejasi su rezultato rodikliu R.3 (skaitmeninės technologijos; pilnas rodiklio pavadinimas 6 lape)?</v>
      </c>
      <c r="C101" s="646" t="str">
        <f>'4'!I17</f>
        <v>Ne</v>
      </c>
    </row>
    <row r="102" spans="1:3" ht="30" x14ac:dyDescent="0.25">
      <c r="A102" s="2" t="s">
        <v>88</v>
      </c>
      <c r="B102" s="509" t="str">
        <f t="shared" si="4"/>
        <v>Ar poreikis siejasi su rezultato rodikliu R.37 (darbo vietos; pilnas rodiklio pavadinimas 6 lape)?</v>
      </c>
      <c r="C102" s="646" t="str">
        <f>'4'!I18</f>
        <v>Ne</v>
      </c>
    </row>
    <row r="103" spans="1:3" ht="30" x14ac:dyDescent="0.25">
      <c r="A103" s="2" t="s">
        <v>89</v>
      </c>
      <c r="B103" s="509" t="str">
        <f t="shared" si="4"/>
        <v>Poreikis siejasi su rezultato rodikliu R.39 (kaimo verslai; pilnas rodiklio pavadinimas 6 lape)</v>
      </c>
      <c r="C103" s="646" t="str">
        <f>'4'!I19</f>
        <v>Ne</v>
      </c>
    </row>
    <row r="104" spans="1:3" ht="30" x14ac:dyDescent="0.25">
      <c r="A104" s="2" t="s">
        <v>90</v>
      </c>
      <c r="B104" s="509" t="str">
        <f t="shared" si="4"/>
        <v>Poreikis siejasi su rezultato rodikliu R.41 (paslaugos ir infrastruktūra; pilnas rodiklio pavadinimas 6 lape)</v>
      </c>
      <c r="C104" s="646" t="str">
        <f>'4'!I20</f>
        <v>Ne</v>
      </c>
    </row>
    <row r="105" spans="1:3" ht="30" x14ac:dyDescent="0.25">
      <c r="A105" s="2" t="s">
        <v>91</v>
      </c>
      <c r="B105" s="509" t="str">
        <f t="shared" si="4"/>
        <v>Poreikis siejasi su rezultato rodikliu R.42 (socialinė įtrauktis; pilnas rodiklio pavadinimas 6 lape)</v>
      </c>
      <c r="C105" s="646" t="str">
        <f>'4'!I21</f>
        <v>Ne</v>
      </c>
    </row>
    <row r="106" spans="1:3" x14ac:dyDescent="0.25">
      <c r="B106" s="647"/>
      <c r="C106" s="648"/>
    </row>
    <row r="107" spans="1:3" x14ac:dyDescent="0.25">
      <c r="B107" s="649"/>
      <c r="C107" s="650" t="str">
        <f>'4'!J6</f>
        <v>7 poreikis</v>
      </c>
    </row>
    <row r="108" spans="1:3" x14ac:dyDescent="0.25">
      <c r="A108" s="2" t="s">
        <v>16</v>
      </c>
      <c r="B108" s="509" t="str">
        <f>B91</f>
        <v>Poreikis</v>
      </c>
      <c r="C108" s="642">
        <f>'4'!J7</f>
        <v>0</v>
      </c>
    </row>
    <row r="109" spans="1:3" x14ac:dyDescent="0.25">
      <c r="A109" s="2" t="s">
        <v>17</v>
      </c>
      <c r="B109" s="509" t="str">
        <f t="shared" ref="B109:B122" si="5">B92</f>
        <v>Poreikio sąsaja su stiprybėmis ir (arba) galimybėmis</v>
      </c>
      <c r="C109" s="643">
        <f>'4'!J8</f>
        <v>0</v>
      </c>
    </row>
    <row r="110" spans="1:3" x14ac:dyDescent="0.25">
      <c r="A110" s="2" t="s">
        <v>79</v>
      </c>
      <c r="B110" s="509" t="str">
        <f t="shared" si="5"/>
        <v>Poreikio sąsaja su silpnybėmis ir (arba) grėsmėmis</v>
      </c>
      <c r="C110" s="643">
        <f>'4'!J9</f>
        <v>0</v>
      </c>
    </row>
    <row r="111" spans="1:3" ht="45" x14ac:dyDescent="0.25">
      <c r="A111" s="2" t="s">
        <v>80</v>
      </c>
      <c r="B111" s="509" t="str">
        <f t="shared" si="5"/>
        <v>Poreikio sąsaja su situacijos analizės rodikliais (poreikio dydžio, problemos masto, intervencijos poreikio kiekybinis pagrindimas)</v>
      </c>
      <c r="C111" s="643">
        <f>'4'!J10</f>
        <v>0</v>
      </c>
    </row>
    <row r="112" spans="1:3" ht="30" x14ac:dyDescent="0.25">
      <c r="A112" s="2" t="s">
        <v>81</v>
      </c>
      <c r="B112" s="509" t="str">
        <f t="shared" si="5"/>
        <v>Poreikio sąsaja su aukštesnio lygmens strateginiais dokumentais</v>
      </c>
      <c r="C112" s="643">
        <f>'4'!J11</f>
        <v>0</v>
      </c>
    </row>
    <row r="113" spans="1:3" x14ac:dyDescent="0.25">
      <c r="A113" s="2" t="s">
        <v>82</v>
      </c>
      <c r="B113" s="509" t="str">
        <f t="shared" si="5"/>
        <v>Poreikio sąsaja su VVG teritorijos gyventojų nuomone</v>
      </c>
      <c r="C113" s="643">
        <f>'4'!J12</f>
        <v>0</v>
      </c>
    </row>
    <row r="114" spans="1:3" x14ac:dyDescent="0.25">
      <c r="A114" s="2" t="s">
        <v>83</v>
      </c>
      <c r="B114" s="509" t="str">
        <f t="shared" si="5"/>
        <v>Poreikį tenkinančių VPS priemonių skaičius</v>
      </c>
      <c r="C114" s="644">
        <f>'4'!J13</f>
        <v>0</v>
      </c>
    </row>
    <row r="115" spans="1:3" x14ac:dyDescent="0.25">
      <c r="A115" s="2" t="s">
        <v>84</v>
      </c>
      <c r="B115" s="509" t="str">
        <f t="shared" si="5"/>
        <v>Susijęs nacionalinis poreikis 1</v>
      </c>
      <c r="C115" s="645">
        <f>'4'!J14</f>
        <v>0</v>
      </c>
    </row>
    <row r="116" spans="1:3" x14ac:dyDescent="0.25">
      <c r="A116" s="2" t="s">
        <v>85</v>
      </c>
      <c r="B116" s="509" t="str">
        <f t="shared" si="5"/>
        <v>Susijęs nacionalinis poreikis 2</v>
      </c>
      <c r="C116" s="645">
        <f>'4'!J15</f>
        <v>0</v>
      </c>
    </row>
    <row r="117" spans="1:3" x14ac:dyDescent="0.25">
      <c r="A117" s="2" t="s">
        <v>86</v>
      </c>
      <c r="B117" s="509" t="str">
        <f t="shared" si="5"/>
        <v>Susijęs nacionalinis poreikis 3</v>
      </c>
      <c r="C117" s="645">
        <f>'4'!J16</f>
        <v>0</v>
      </c>
    </row>
    <row r="118" spans="1:3" ht="45" x14ac:dyDescent="0.25">
      <c r="A118" s="2" t="s">
        <v>87</v>
      </c>
      <c r="B118" s="509" t="str">
        <f t="shared" si="5"/>
        <v>Ar poreikis siejasi su rezultato rodikliu R.3 (skaitmeninės technologijos; pilnas rodiklio pavadinimas 6 lape)?</v>
      </c>
      <c r="C118" s="646" t="str">
        <f>'4'!J17</f>
        <v>Ne</v>
      </c>
    </row>
    <row r="119" spans="1:3" ht="30" x14ac:dyDescent="0.25">
      <c r="A119" s="2" t="s">
        <v>88</v>
      </c>
      <c r="B119" s="509" t="str">
        <f t="shared" si="5"/>
        <v>Ar poreikis siejasi su rezultato rodikliu R.37 (darbo vietos; pilnas rodiklio pavadinimas 6 lape)?</v>
      </c>
      <c r="C119" s="646" t="str">
        <f>'4'!J18</f>
        <v>Ne</v>
      </c>
    </row>
    <row r="120" spans="1:3" ht="30" x14ac:dyDescent="0.25">
      <c r="A120" s="2" t="s">
        <v>89</v>
      </c>
      <c r="B120" s="509" t="str">
        <f t="shared" si="5"/>
        <v>Poreikis siejasi su rezultato rodikliu R.39 (kaimo verslai; pilnas rodiklio pavadinimas 6 lape)</v>
      </c>
      <c r="C120" s="646" t="str">
        <f>'4'!J19</f>
        <v>Ne</v>
      </c>
    </row>
    <row r="121" spans="1:3" ht="30" x14ac:dyDescent="0.25">
      <c r="A121" s="2" t="s">
        <v>90</v>
      </c>
      <c r="B121" s="509" t="str">
        <f t="shared" si="5"/>
        <v>Poreikis siejasi su rezultato rodikliu R.41 (paslaugos ir infrastruktūra; pilnas rodiklio pavadinimas 6 lape)</v>
      </c>
      <c r="C121" s="646" t="str">
        <f>'4'!J20</f>
        <v>Ne</v>
      </c>
    </row>
    <row r="122" spans="1:3" ht="30" x14ac:dyDescent="0.25">
      <c r="A122" s="2" t="s">
        <v>91</v>
      </c>
      <c r="B122" s="509" t="str">
        <f t="shared" si="5"/>
        <v>Poreikis siejasi su rezultato rodikliu R.42 (socialinė įtrauktis; pilnas rodiklio pavadinimas 6 lape)</v>
      </c>
      <c r="C122" s="646" t="str">
        <f>'4'!J21</f>
        <v>Ne</v>
      </c>
    </row>
    <row r="123" spans="1:3" x14ac:dyDescent="0.25">
      <c r="B123" s="647"/>
      <c r="C123" s="648"/>
    </row>
    <row r="124" spans="1:3" x14ac:dyDescent="0.25">
      <c r="B124" s="649"/>
      <c r="C124" s="650" t="str">
        <f>'4'!K6</f>
        <v>8 poreikis</v>
      </c>
    </row>
    <row r="125" spans="1:3" x14ac:dyDescent="0.25">
      <c r="A125" s="2" t="s">
        <v>16</v>
      </c>
      <c r="B125" s="509" t="str">
        <f>B108</f>
        <v>Poreikis</v>
      </c>
      <c r="C125" s="642">
        <f>'4'!K7</f>
        <v>0</v>
      </c>
    </row>
    <row r="126" spans="1:3" x14ac:dyDescent="0.25">
      <c r="A126" s="2" t="s">
        <v>17</v>
      </c>
      <c r="B126" s="509" t="str">
        <f t="shared" ref="B126:B139" si="6">B109</f>
        <v>Poreikio sąsaja su stiprybėmis ir (arba) galimybėmis</v>
      </c>
      <c r="C126" s="643">
        <f>'4'!K8</f>
        <v>0</v>
      </c>
    </row>
    <row r="127" spans="1:3" x14ac:dyDescent="0.25">
      <c r="A127" s="2" t="s">
        <v>79</v>
      </c>
      <c r="B127" s="509" t="str">
        <f t="shared" si="6"/>
        <v>Poreikio sąsaja su silpnybėmis ir (arba) grėsmėmis</v>
      </c>
      <c r="C127" s="643">
        <f>'4'!K9</f>
        <v>0</v>
      </c>
    </row>
    <row r="128" spans="1:3" ht="45" x14ac:dyDescent="0.25">
      <c r="A128" s="2" t="s">
        <v>80</v>
      </c>
      <c r="B128" s="509" t="str">
        <f t="shared" si="6"/>
        <v>Poreikio sąsaja su situacijos analizės rodikliais (poreikio dydžio, problemos masto, intervencijos poreikio kiekybinis pagrindimas)</v>
      </c>
      <c r="C128" s="643">
        <f>'4'!K10</f>
        <v>0</v>
      </c>
    </row>
    <row r="129" spans="1:3" ht="30" x14ac:dyDescent="0.25">
      <c r="A129" s="2" t="s">
        <v>81</v>
      </c>
      <c r="B129" s="509" t="str">
        <f t="shared" si="6"/>
        <v>Poreikio sąsaja su aukštesnio lygmens strateginiais dokumentais</v>
      </c>
      <c r="C129" s="643">
        <f>'4'!K11</f>
        <v>0</v>
      </c>
    </row>
    <row r="130" spans="1:3" x14ac:dyDescent="0.25">
      <c r="A130" s="2" t="s">
        <v>82</v>
      </c>
      <c r="B130" s="509" t="str">
        <f t="shared" si="6"/>
        <v>Poreikio sąsaja su VVG teritorijos gyventojų nuomone</v>
      </c>
      <c r="C130" s="643">
        <f>'4'!K12</f>
        <v>0</v>
      </c>
    </row>
    <row r="131" spans="1:3" x14ac:dyDescent="0.25">
      <c r="A131" s="2" t="s">
        <v>83</v>
      </c>
      <c r="B131" s="509" t="str">
        <f t="shared" si="6"/>
        <v>Poreikį tenkinančių VPS priemonių skaičius</v>
      </c>
      <c r="C131" s="644">
        <f>'4'!K13</f>
        <v>0</v>
      </c>
    </row>
    <row r="132" spans="1:3" x14ac:dyDescent="0.25">
      <c r="A132" s="2" t="s">
        <v>84</v>
      </c>
      <c r="B132" s="509" t="str">
        <f t="shared" si="6"/>
        <v>Susijęs nacionalinis poreikis 1</v>
      </c>
      <c r="C132" s="645" t="str">
        <f>'4'!K14</f>
        <v>Pasirinkite</v>
      </c>
    </row>
    <row r="133" spans="1:3" x14ac:dyDescent="0.25">
      <c r="A133" s="2" t="s">
        <v>85</v>
      </c>
      <c r="B133" s="509" t="str">
        <f t="shared" si="6"/>
        <v>Susijęs nacionalinis poreikis 2</v>
      </c>
      <c r="C133" s="645" t="str">
        <f>'4'!K15</f>
        <v>Pasirinkite</v>
      </c>
    </row>
    <row r="134" spans="1:3" x14ac:dyDescent="0.25">
      <c r="A134" s="2" t="s">
        <v>86</v>
      </c>
      <c r="B134" s="509" t="str">
        <f t="shared" si="6"/>
        <v>Susijęs nacionalinis poreikis 3</v>
      </c>
      <c r="C134" s="645" t="str">
        <f>'4'!K16</f>
        <v>Pasirinkite</v>
      </c>
    </row>
    <row r="135" spans="1:3" ht="45" x14ac:dyDescent="0.25">
      <c r="A135" s="2" t="s">
        <v>87</v>
      </c>
      <c r="B135" s="509" t="str">
        <f t="shared" si="6"/>
        <v>Ar poreikis siejasi su rezultato rodikliu R.3 (skaitmeninės technologijos; pilnas rodiklio pavadinimas 6 lape)?</v>
      </c>
      <c r="C135" s="646" t="str">
        <f>'4'!K17</f>
        <v>Ne</v>
      </c>
    </row>
    <row r="136" spans="1:3" ht="30" x14ac:dyDescent="0.25">
      <c r="A136" s="2" t="s">
        <v>88</v>
      </c>
      <c r="B136" s="509" t="str">
        <f t="shared" si="6"/>
        <v>Ar poreikis siejasi su rezultato rodikliu R.37 (darbo vietos; pilnas rodiklio pavadinimas 6 lape)?</v>
      </c>
      <c r="C136" s="646" t="str">
        <f>'4'!K18</f>
        <v>Ne</v>
      </c>
    </row>
    <row r="137" spans="1:3" ht="30" x14ac:dyDescent="0.25">
      <c r="A137" s="2" t="s">
        <v>89</v>
      </c>
      <c r="B137" s="509" t="str">
        <f t="shared" si="6"/>
        <v>Poreikis siejasi su rezultato rodikliu R.39 (kaimo verslai; pilnas rodiklio pavadinimas 6 lape)</v>
      </c>
      <c r="C137" s="646" t="str">
        <f>'4'!K19</f>
        <v>Ne</v>
      </c>
    </row>
    <row r="138" spans="1:3" ht="30" x14ac:dyDescent="0.25">
      <c r="A138" s="2" t="s">
        <v>90</v>
      </c>
      <c r="B138" s="509" t="str">
        <f t="shared" si="6"/>
        <v>Poreikis siejasi su rezultato rodikliu R.41 (paslaugos ir infrastruktūra; pilnas rodiklio pavadinimas 6 lape)</v>
      </c>
      <c r="C138" s="646" t="str">
        <f>'4'!K20</f>
        <v>Ne</v>
      </c>
    </row>
    <row r="139" spans="1:3" ht="30" x14ac:dyDescent="0.25">
      <c r="A139" s="2" t="s">
        <v>91</v>
      </c>
      <c r="B139" s="509" t="str">
        <f t="shared" si="6"/>
        <v>Poreikis siejasi su rezultato rodikliu R.42 (socialinė įtrauktis; pilnas rodiklio pavadinimas 6 lape)</v>
      </c>
      <c r="C139" s="646" t="str">
        <f>'4'!K21</f>
        <v>Ne</v>
      </c>
    </row>
    <row r="140" spans="1:3" x14ac:dyDescent="0.25">
      <c r="B140" s="647"/>
      <c r="C140" s="648"/>
    </row>
    <row r="141" spans="1:3" x14ac:dyDescent="0.25">
      <c r="B141" s="649"/>
      <c r="C141" s="650" t="str">
        <f>'4'!L6</f>
        <v>9 poreikis</v>
      </c>
    </row>
    <row r="142" spans="1:3" x14ac:dyDescent="0.25">
      <c r="A142" s="2" t="s">
        <v>16</v>
      </c>
      <c r="B142" s="509" t="str">
        <f>B125</f>
        <v>Poreikis</v>
      </c>
      <c r="C142" s="642">
        <f>'4'!L7</f>
        <v>0</v>
      </c>
    </row>
    <row r="143" spans="1:3" x14ac:dyDescent="0.25">
      <c r="A143" s="2" t="s">
        <v>17</v>
      </c>
      <c r="B143" s="509" t="str">
        <f t="shared" ref="B143:B156" si="7">B126</f>
        <v>Poreikio sąsaja su stiprybėmis ir (arba) galimybėmis</v>
      </c>
      <c r="C143" s="643">
        <f>'4'!L8</f>
        <v>0</v>
      </c>
    </row>
    <row r="144" spans="1:3" x14ac:dyDescent="0.25">
      <c r="A144" s="2" t="s">
        <v>79</v>
      </c>
      <c r="B144" s="509" t="str">
        <f t="shared" si="7"/>
        <v>Poreikio sąsaja su silpnybėmis ir (arba) grėsmėmis</v>
      </c>
      <c r="C144" s="643">
        <f>'4'!L9</f>
        <v>0</v>
      </c>
    </row>
    <row r="145" spans="1:3" ht="45" x14ac:dyDescent="0.25">
      <c r="A145" s="2" t="s">
        <v>80</v>
      </c>
      <c r="B145" s="509" t="str">
        <f t="shared" si="7"/>
        <v>Poreikio sąsaja su situacijos analizės rodikliais (poreikio dydžio, problemos masto, intervencijos poreikio kiekybinis pagrindimas)</v>
      </c>
      <c r="C145" s="643">
        <f>'4'!L10</f>
        <v>0</v>
      </c>
    </row>
    <row r="146" spans="1:3" ht="30" x14ac:dyDescent="0.25">
      <c r="A146" s="2" t="s">
        <v>81</v>
      </c>
      <c r="B146" s="509" t="str">
        <f t="shared" si="7"/>
        <v>Poreikio sąsaja su aukštesnio lygmens strateginiais dokumentais</v>
      </c>
      <c r="C146" s="643">
        <f>'4'!L11</f>
        <v>0</v>
      </c>
    </row>
    <row r="147" spans="1:3" x14ac:dyDescent="0.25">
      <c r="A147" s="2" t="s">
        <v>82</v>
      </c>
      <c r="B147" s="509" t="str">
        <f t="shared" si="7"/>
        <v>Poreikio sąsaja su VVG teritorijos gyventojų nuomone</v>
      </c>
      <c r="C147" s="643">
        <f>'4'!L12</f>
        <v>0</v>
      </c>
    </row>
    <row r="148" spans="1:3" x14ac:dyDescent="0.25">
      <c r="A148" s="2" t="s">
        <v>83</v>
      </c>
      <c r="B148" s="509" t="str">
        <f t="shared" si="7"/>
        <v>Poreikį tenkinančių VPS priemonių skaičius</v>
      </c>
      <c r="C148" s="644">
        <f>'4'!L13</f>
        <v>0</v>
      </c>
    </row>
    <row r="149" spans="1:3" x14ac:dyDescent="0.25">
      <c r="A149" s="2" t="s">
        <v>84</v>
      </c>
      <c r="B149" s="509" t="str">
        <f t="shared" si="7"/>
        <v>Susijęs nacionalinis poreikis 1</v>
      </c>
      <c r="C149" s="645" t="str">
        <f>'4'!L14</f>
        <v>Pasirinkite</v>
      </c>
    </row>
    <row r="150" spans="1:3" x14ac:dyDescent="0.25">
      <c r="A150" s="2" t="s">
        <v>85</v>
      </c>
      <c r="B150" s="509" t="str">
        <f t="shared" si="7"/>
        <v>Susijęs nacionalinis poreikis 2</v>
      </c>
      <c r="C150" s="645" t="str">
        <f>'4'!L15</f>
        <v>Pasirinkite</v>
      </c>
    </row>
    <row r="151" spans="1:3" x14ac:dyDescent="0.25">
      <c r="A151" s="2" t="s">
        <v>86</v>
      </c>
      <c r="B151" s="509" t="str">
        <f t="shared" si="7"/>
        <v>Susijęs nacionalinis poreikis 3</v>
      </c>
      <c r="C151" s="645" t="str">
        <f>'4'!L16</f>
        <v>Pasirinkite</v>
      </c>
    </row>
    <row r="152" spans="1:3" ht="45" x14ac:dyDescent="0.25">
      <c r="A152" s="2" t="s">
        <v>87</v>
      </c>
      <c r="B152" s="509" t="str">
        <f t="shared" si="7"/>
        <v>Ar poreikis siejasi su rezultato rodikliu R.3 (skaitmeninės technologijos; pilnas rodiklio pavadinimas 6 lape)?</v>
      </c>
      <c r="C152" s="646" t="str">
        <f>'4'!L17</f>
        <v>Ne</v>
      </c>
    </row>
    <row r="153" spans="1:3" ht="30" x14ac:dyDescent="0.25">
      <c r="A153" s="2" t="s">
        <v>88</v>
      </c>
      <c r="B153" s="509" t="str">
        <f t="shared" si="7"/>
        <v>Ar poreikis siejasi su rezultato rodikliu R.37 (darbo vietos; pilnas rodiklio pavadinimas 6 lape)?</v>
      </c>
      <c r="C153" s="646" t="str">
        <f>'4'!L18</f>
        <v>Ne</v>
      </c>
    </row>
    <row r="154" spans="1:3" ht="30" x14ac:dyDescent="0.25">
      <c r="A154" s="2" t="s">
        <v>89</v>
      </c>
      <c r="B154" s="509" t="str">
        <f t="shared" si="7"/>
        <v>Poreikis siejasi su rezultato rodikliu R.39 (kaimo verslai; pilnas rodiklio pavadinimas 6 lape)</v>
      </c>
      <c r="C154" s="646" t="str">
        <f>'4'!L19</f>
        <v>Ne</v>
      </c>
    </row>
    <row r="155" spans="1:3" ht="30" x14ac:dyDescent="0.25">
      <c r="A155" s="2" t="s">
        <v>90</v>
      </c>
      <c r="B155" s="509" t="str">
        <f t="shared" si="7"/>
        <v>Poreikis siejasi su rezultato rodikliu R.41 (paslaugos ir infrastruktūra; pilnas rodiklio pavadinimas 6 lape)</v>
      </c>
      <c r="C155" s="646" t="str">
        <f>'4'!L20</f>
        <v>Ne</v>
      </c>
    </row>
    <row r="156" spans="1:3" ht="30" x14ac:dyDescent="0.25">
      <c r="A156" s="2" t="s">
        <v>91</v>
      </c>
      <c r="B156" s="509" t="str">
        <f t="shared" si="7"/>
        <v>Poreikis siejasi su rezultato rodikliu R.42 (socialinė įtrauktis; pilnas rodiklio pavadinimas 6 lape)</v>
      </c>
      <c r="C156" s="646" t="str">
        <f>'4'!L21</f>
        <v>Ne</v>
      </c>
    </row>
    <row r="157" spans="1:3" x14ac:dyDescent="0.25">
      <c r="B157" s="647"/>
      <c r="C157" s="648"/>
    </row>
    <row r="158" spans="1:3" x14ac:dyDescent="0.25">
      <c r="B158" s="649"/>
      <c r="C158" s="650" t="str">
        <f>'4'!M6</f>
        <v>10 poreikis</v>
      </c>
    </row>
    <row r="159" spans="1:3" x14ac:dyDescent="0.25">
      <c r="A159" s="2" t="s">
        <v>16</v>
      </c>
      <c r="B159" s="509" t="str">
        <f>B142</f>
        <v>Poreikis</v>
      </c>
      <c r="C159" s="642">
        <f>'4'!M7</f>
        <v>0</v>
      </c>
    </row>
    <row r="160" spans="1:3" x14ac:dyDescent="0.25">
      <c r="A160" s="2" t="s">
        <v>17</v>
      </c>
      <c r="B160" s="509" t="str">
        <f t="shared" ref="B160:B173" si="8">B143</f>
        <v>Poreikio sąsaja su stiprybėmis ir (arba) galimybėmis</v>
      </c>
      <c r="C160" s="643">
        <f>'4'!M8</f>
        <v>0</v>
      </c>
    </row>
    <row r="161" spans="1:3" x14ac:dyDescent="0.25">
      <c r="A161" s="2" t="s">
        <v>79</v>
      </c>
      <c r="B161" s="509" t="str">
        <f t="shared" si="8"/>
        <v>Poreikio sąsaja su silpnybėmis ir (arba) grėsmėmis</v>
      </c>
      <c r="C161" s="643">
        <f>'4'!M9</f>
        <v>0</v>
      </c>
    </row>
    <row r="162" spans="1:3" ht="45" x14ac:dyDescent="0.25">
      <c r="A162" s="2" t="s">
        <v>80</v>
      </c>
      <c r="B162" s="509" t="str">
        <f t="shared" si="8"/>
        <v>Poreikio sąsaja su situacijos analizės rodikliais (poreikio dydžio, problemos masto, intervencijos poreikio kiekybinis pagrindimas)</v>
      </c>
      <c r="C162" s="643">
        <f>'4'!M10</f>
        <v>0</v>
      </c>
    </row>
    <row r="163" spans="1:3" ht="30" x14ac:dyDescent="0.25">
      <c r="A163" s="2" t="s">
        <v>81</v>
      </c>
      <c r="B163" s="509" t="str">
        <f t="shared" si="8"/>
        <v>Poreikio sąsaja su aukštesnio lygmens strateginiais dokumentais</v>
      </c>
      <c r="C163" s="643">
        <f>'4'!M11</f>
        <v>0</v>
      </c>
    </row>
    <row r="164" spans="1:3" x14ac:dyDescent="0.25">
      <c r="A164" s="2" t="s">
        <v>82</v>
      </c>
      <c r="B164" s="509" t="str">
        <f t="shared" si="8"/>
        <v>Poreikio sąsaja su VVG teritorijos gyventojų nuomone</v>
      </c>
      <c r="C164" s="643">
        <f>'4'!M12</f>
        <v>0</v>
      </c>
    </row>
    <row r="165" spans="1:3" x14ac:dyDescent="0.25">
      <c r="A165" s="2" t="s">
        <v>83</v>
      </c>
      <c r="B165" s="509" t="str">
        <f t="shared" si="8"/>
        <v>Poreikį tenkinančių VPS priemonių skaičius</v>
      </c>
      <c r="C165" s="644">
        <f>'4'!M13</f>
        <v>0</v>
      </c>
    </row>
    <row r="166" spans="1:3" x14ac:dyDescent="0.25">
      <c r="A166" s="2" t="s">
        <v>84</v>
      </c>
      <c r="B166" s="509" t="str">
        <f t="shared" si="8"/>
        <v>Susijęs nacionalinis poreikis 1</v>
      </c>
      <c r="C166" s="645" t="str">
        <f>'4'!M14</f>
        <v>Pasirinkite</v>
      </c>
    </row>
    <row r="167" spans="1:3" x14ac:dyDescent="0.25">
      <c r="A167" s="2" t="s">
        <v>85</v>
      </c>
      <c r="B167" s="509" t="str">
        <f t="shared" si="8"/>
        <v>Susijęs nacionalinis poreikis 2</v>
      </c>
      <c r="C167" s="645" t="str">
        <f>'4'!M15</f>
        <v>Pasirinkite</v>
      </c>
    </row>
    <row r="168" spans="1:3" x14ac:dyDescent="0.25">
      <c r="A168" s="2" t="s">
        <v>86</v>
      </c>
      <c r="B168" s="509" t="str">
        <f t="shared" si="8"/>
        <v>Susijęs nacionalinis poreikis 3</v>
      </c>
      <c r="C168" s="645" t="str">
        <f>'4'!M16</f>
        <v>Pasirinkite</v>
      </c>
    </row>
    <row r="169" spans="1:3" ht="45" x14ac:dyDescent="0.25">
      <c r="A169" s="2" t="s">
        <v>87</v>
      </c>
      <c r="B169" s="509" t="str">
        <f t="shared" si="8"/>
        <v>Ar poreikis siejasi su rezultato rodikliu R.3 (skaitmeninės technologijos; pilnas rodiklio pavadinimas 6 lape)?</v>
      </c>
      <c r="C169" s="646" t="str">
        <f>'4'!M17</f>
        <v>Ne</v>
      </c>
    </row>
    <row r="170" spans="1:3" ht="30" x14ac:dyDescent="0.25">
      <c r="A170" s="2" t="s">
        <v>88</v>
      </c>
      <c r="B170" s="509" t="str">
        <f t="shared" si="8"/>
        <v>Ar poreikis siejasi su rezultato rodikliu R.37 (darbo vietos; pilnas rodiklio pavadinimas 6 lape)?</v>
      </c>
      <c r="C170" s="646" t="str">
        <f>'4'!M18</f>
        <v>Ne</v>
      </c>
    </row>
    <row r="171" spans="1:3" ht="30" x14ac:dyDescent="0.25">
      <c r="A171" s="2" t="s">
        <v>89</v>
      </c>
      <c r="B171" s="509" t="str">
        <f t="shared" si="8"/>
        <v>Poreikis siejasi su rezultato rodikliu R.39 (kaimo verslai; pilnas rodiklio pavadinimas 6 lape)</v>
      </c>
      <c r="C171" s="646" t="str">
        <f>'4'!M19</f>
        <v>Ne</v>
      </c>
    </row>
    <row r="172" spans="1:3" ht="30" x14ac:dyDescent="0.25">
      <c r="A172" s="2" t="s">
        <v>90</v>
      </c>
      <c r="B172" s="509" t="str">
        <f t="shared" si="8"/>
        <v>Poreikis siejasi su rezultato rodikliu R.41 (paslaugos ir infrastruktūra; pilnas rodiklio pavadinimas 6 lape)</v>
      </c>
      <c r="C172" s="646" t="str">
        <f>'4'!M20</f>
        <v>Ne</v>
      </c>
    </row>
    <row r="173" spans="1:3" ht="30" x14ac:dyDescent="0.25">
      <c r="A173" s="2" t="s">
        <v>91</v>
      </c>
      <c r="B173" s="509" t="str">
        <f t="shared" si="8"/>
        <v>Poreikis siejasi su rezultato rodikliu R.42 (socialinė įtrauktis; pilnas rodiklio pavadinimas 6 lape)</v>
      </c>
      <c r="C173" s="646" t="str">
        <f>'4'!M21</f>
        <v>Ne</v>
      </c>
    </row>
    <row r="174" spans="1:3" x14ac:dyDescent="0.25">
      <c r="B174" s="647"/>
      <c r="C174" s="648"/>
    </row>
    <row r="175" spans="1:3" x14ac:dyDescent="0.25">
      <c r="B175" s="649"/>
      <c r="C175" s="650" t="str">
        <f>'4'!N6</f>
        <v>11 poreikis</v>
      </c>
    </row>
    <row r="176" spans="1:3" x14ac:dyDescent="0.25">
      <c r="A176" s="2" t="s">
        <v>16</v>
      </c>
      <c r="B176" s="509" t="str">
        <f>B159</f>
        <v>Poreikis</v>
      </c>
      <c r="C176" s="642">
        <f>'4'!N7</f>
        <v>0</v>
      </c>
    </row>
    <row r="177" spans="1:3" x14ac:dyDescent="0.25">
      <c r="A177" s="2" t="s">
        <v>17</v>
      </c>
      <c r="B177" s="509" t="str">
        <f t="shared" ref="B177:B190" si="9">B160</f>
        <v>Poreikio sąsaja su stiprybėmis ir (arba) galimybėmis</v>
      </c>
      <c r="C177" s="643">
        <f>'4'!N8</f>
        <v>0</v>
      </c>
    </row>
    <row r="178" spans="1:3" x14ac:dyDescent="0.25">
      <c r="A178" s="2" t="s">
        <v>79</v>
      </c>
      <c r="B178" s="509" t="str">
        <f t="shared" si="9"/>
        <v>Poreikio sąsaja su silpnybėmis ir (arba) grėsmėmis</v>
      </c>
      <c r="C178" s="643">
        <f>'4'!N9</f>
        <v>0</v>
      </c>
    </row>
    <row r="179" spans="1:3" ht="45" x14ac:dyDescent="0.25">
      <c r="A179" s="2" t="s">
        <v>80</v>
      </c>
      <c r="B179" s="509" t="str">
        <f t="shared" si="9"/>
        <v>Poreikio sąsaja su situacijos analizės rodikliais (poreikio dydžio, problemos masto, intervencijos poreikio kiekybinis pagrindimas)</v>
      </c>
      <c r="C179" s="643">
        <f>'4'!N10</f>
        <v>0</v>
      </c>
    </row>
    <row r="180" spans="1:3" ht="30" x14ac:dyDescent="0.25">
      <c r="A180" s="2" t="s">
        <v>81</v>
      </c>
      <c r="B180" s="509" t="str">
        <f t="shared" si="9"/>
        <v>Poreikio sąsaja su aukštesnio lygmens strateginiais dokumentais</v>
      </c>
      <c r="C180" s="643">
        <f>'4'!N11</f>
        <v>0</v>
      </c>
    </row>
    <row r="181" spans="1:3" x14ac:dyDescent="0.25">
      <c r="A181" s="2" t="s">
        <v>82</v>
      </c>
      <c r="B181" s="509" t="str">
        <f t="shared" si="9"/>
        <v>Poreikio sąsaja su VVG teritorijos gyventojų nuomone</v>
      </c>
      <c r="C181" s="643">
        <f>'4'!N12</f>
        <v>0</v>
      </c>
    </row>
    <row r="182" spans="1:3" x14ac:dyDescent="0.25">
      <c r="A182" s="2" t="s">
        <v>83</v>
      </c>
      <c r="B182" s="509" t="str">
        <f t="shared" si="9"/>
        <v>Poreikį tenkinančių VPS priemonių skaičius</v>
      </c>
      <c r="C182" s="644">
        <f>'4'!N13</f>
        <v>0</v>
      </c>
    </row>
    <row r="183" spans="1:3" x14ac:dyDescent="0.25">
      <c r="A183" s="2" t="s">
        <v>84</v>
      </c>
      <c r="B183" s="509" t="str">
        <f t="shared" si="9"/>
        <v>Susijęs nacionalinis poreikis 1</v>
      </c>
      <c r="C183" s="645" t="str">
        <f>'4'!N14</f>
        <v>Pasirinkite</v>
      </c>
    </row>
    <row r="184" spans="1:3" x14ac:dyDescent="0.25">
      <c r="A184" s="2" t="s">
        <v>85</v>
      </c>
      <c r="B184" s="509" t="str">
        <f t="shared" si="9"/>
        <v>Susijęs nacionalinis poreikis 2</v>
      </c>
      <c r="C184" s="645" t="str">
        <f>'4'!N15</f>
        <v>Pasirinkite</v>
      </c>
    </row>
    <row r="185" spans="1:3" x14ac:dyDescent="0.25">
      <c r="A185" s="2" t="s">
        <v>86</v>
      </c>
      <c r="B185" s="509" t="str">
        <f t="shared" si="9"/>
        <v>Susijęs nacionalinis poreikis 3</v>
      </c>
      <c r="C185" s="645" t="str">
        <f>'4'!N16</f>
        <v>Pasirinkite</v>
      </c>
    </row>
    <row r="186" spans="1:3" ht="45" x14ac:dyDescent="0.25">
      <c r="A186" s="2" t="s">
        <v>87</v>
      </c>
      <c r="B186" s="509" t="str">
        <f t="shared" si="9"/>
        <v>Ar poreikis siejasi su rezultato rodikliu R.3 (skaitmeninės technologijos; pilnas rodiklio pavadinimas 6 lape)?</v>
      </c>
      <c r="C186" s="646" t="str">
        <f>'4'!N17</f>
        <v>Ne</v>
      </c>
    </row>
    <row r="187" spans="1:3" ht="30" x14ac:dyDescent="0.25">
      <c r="A187" s="2" t="s">
        <v>88</v>
      </c>
      <c r="B187" s="509" t="str">
        <f t="shared" si="9"/>
        <v>Ar poreikis siejasi su rezultato rodikliu R.37 (darbo vietos; pilnas rodiklio pavadinimas 6 lape)?</v>
      </c>
      <c r="C187" s="646" t="str">
        <f>'4'!N18</f>
        <v>Ne</v>
      </c>
    </row>
    <row r="188" spans="1:3" ht="30" x14ac:dyDescent="0.25">
      <c r="A188" s="2" t="s">
        <v>89</v>
      </c>
      <c r="B188" s="509" t="str">
        <f t="shared" si="9"/>
        <v>Poreikis siejasi su rezultato rodikliu R.39 (kaimo verslai; pilnas rodiklio pavadinimas 6 lape)</v>
      </c>
      <c r="C188" s="646" t="str">
        <f>'4'!N19</f>
        <v>Ne</v>
      </c>
    </row>
    <row r="189" spans="1:3" ht="30" x14ac:dyDescent="0.25">
      <c r="A189" s="2" t="s">
        <v>90</v>
      </c>
      <c r="B189" s="509" t="str">
        <f t="shared" si="9"/>
        <v>Poreikis siejasi su rezultato rodikliu R.41 (paslaugos ir infrastruktūra; pilnas rodiklio pavadinimas 6 lape)</v>
      </c>
      <c r="C189" s="646" t="str">
        <f>'4'!N20</f>
        <v>Ne</v>
      </c>
    </row>
    <row r="190" spans="1:3" ht="30" x14ac:dyDescent="0.25">
      <c r="A190" s="2" t="s">
        <v>91</v>
      </c>
      <c r="B190" s="509" t="str">
        <f t="shared" si="9"/>
        <v>Poreikis siejasi su rezultato rodikliu R.42 (socialinė įtrauktis; pilnas rodiklio pavadinimas 6 lape)</v>
      </c>
      <c r="C190" s="646" t="str">
        <f>'4'!N21</f>
        <v>Ne</v>
      </c>
    </row>
    <row r="191" spans="1:3" x14ac:dyDescent="0.25">
      <c r="B191" s="647"/>
      <c r="C191" s="648"/>
    </row>
    <row r="192" spans="1:3" x14ac:dyDescent="0.25">
      <c r="B192" s="649"/>
      <c r="C192" s="650" t="str">
        <f>'4'!O6</f>
        <v>12 poreikis</v>
      </c>
    </row>
    <row r="193" spans="1:3" x14ac:dyDescent="0.25">
      <c r="A193" s="2" t="s">
        <v>16</v>
      </c>
      <c r="B193" s="509" t="str">
        <f>B176</f>
        <v>Poreikis</v>
      </c>
      <c r="C193" s="642">
        <f>'4'!O7</f>
        <v>0</v>
      </c>
    </row>
    <row r="194" spans="1:3" x14ac:dyDescent="0.25">
      <c r="A194" s="2" t="s">
        <v>17</v>
      </c>
      <c r="B194" s="509" t="str">
        <f t="shared" ref="B194:B207" si="10">B177</f>
        <v>Poreikio sąsaja su stiprybėmis ir (arba) galimybėmis</v>
      </c>
      <c r="C194" s="643">
        <f>'4'!O8</f>
        <v>0</v>
      </c>
    </row>
    <row r="195" spans="1:3" x14ac:dyDescent="0.25">
      <c r="A195" s="2" t="s">
        <v>79</v>
      </c>
      <c r="B195" s="509" t="str">
        <f t="shared" si="10"/>
        <v>Poreikio sąsaja su silpnybėmis ir (arba) grėsmėmis</v>
      </c>
      <c r="C195" s="643">
        <f>'4'!O9</f>
        <v>0</v>
      </c>
    </row>
    <row r="196" spans="1:3" ht="45" x14ac:dyDescent="0.25">
      <c r="A196" s="2" t="s">
        <v>80</v>
      </c>
      <c r="B196" s="509" t="str">
        <f t="shared" si="10"/>
        <v>Poreikio sąsaja su situacijos analizės rodikliais (poreikio dydžio, problemos masto, intervencijos poreikio kiekybinis pagrindimas)</v>
      </c>
      <c r="C196" s="643">
        <f>'4'!O10</f>
        <v>0</v>
      </c>
    </row>
    <row r="197" spans="1:3" ht="30" x14ac:dyDescent="0.25">
      <c r="A197" s="2" t="s">
        <v>81</v>
      </c>
      <c r="B197" s="509" t="str">
        <f t="shared" si="10"/>
        <v>Poreikio sąsaja su aukštesnio lygmens strateginiais dokumentais</v>
      </c>
      <c r="C197" s="643">
        <f>'4'!O11</f>
        <v>0</v>
      </c>
    </row>
    <row r="198" spans="1:3" x14ac:dyDescent="0.25">
      <c r="A198" s="2" t="s">
        <v>82</v>
      </c>
      <c r="B198" s="509" t="str">
        <f t="shared" si="10"/>
        <v>Poreikio sąsaja su VVG teritorijos gyventojų nuomone</v>
      </c>
      <c r="C198" s="643">
        <f>'4'!O12</f>
        <v>0</v>
      </c>
    </row>
    <row r="199" spans="1:3" x14ac:dyDescent="0.25">
      <c r="A199" s="2" t="s">
        <v>83</v>
      </c>
      <c r="B199" s="509" t="str">
        <f t="shared" si="10"/>
        <v>Poreikį tenkinančių VPS priemonių skaičius</v>
      </c>
      <c r="C199" s="644">
        <f>'4'!O13</f>
        <v>0</v>
      </c>
    </row>
    <row r="200" spans="1:3" x14ac:dyDescent="0.25">
      <c r="A200" s="2" t="s">
        <v>84</v>
      </c>
      <c r="B200" s="509" t="str">
        <f t="shared" si="10"/>
        <v>Susijęs nacionalinis poreikis 1</v>
      </c>
      <c r="C200" s="645" t="str">
        <f>'4'!O14</f>
        <v>Pasirinkite</v>
      </c>
    </row>
    <row r="201" spans="1:3" x14ac:dyDescent="0.25">
      <c r="A201" s="2" t="s">
        <v>85</v>
      </c>
      <c r="B201" s="509" t="str">
        <f t="shared" si="10"/>
        <v>Susijęs nacionalinis poreikis 2</v>
      </c>
      <c r="C201" s="645" t="str">
        <f>'4'!O15</f>
        <v>Pasirinkite</v>
      </c>
    </row>
    <row r="202" spans="1:3" x14ac:dyDescent="0.25">
      <c r="A202" s="2" t="s">
        <v>86</v>
      </c>
      <c r="B202" s="509" t="str">
        <f t="shared" si="10"/>
        <v>Susijęs nacionalinis poreikis 3</v>
      </c>
      <c r="C202" s="645" t="str">
        <f>'4'!O16</f>
        <v>Pasirinkite</v>
      </c>
    </row>
    <row r="203" spans="1:3" ht="45" x14ac:dyDescent="0.25">
      <c r="A203" s="2" t="s">
        <v>87</v>
      </c>
      <c r="B203" s="509" t="str">
        <f t="shared" si="10"/>
        <v>Ar poreikis siejasi su rezultato rodikliu R.3 (skaitmeninės technologijos; pilnas rodiklio pavadinimas 6 lape)?</v>
      </c>
      <c r="C203" s="646" t="str">
        <f>'4'!O17</f>
        <v>Ne</v>
      </c>
    </row>
    <row r="204" spans="1:3" ht="30" x14ac:dyDescent="0.25">
      <c r="A204" s="2" t="s">
        <v>88</v>
      </c>
      <c r="B204" s="509" t="str">
        <f t="shared" si="10"/>
        <v>Ar poreikis siejasi su rezultato rodikliu R.37 (darbo vietos; pilnas rodiklio pavadinimas 6 lape)?</v>
      </c>
      <c r="C204" s="646" t="str">
        <f>'4'!O18</f>
        <v>Ne</v>
      </c>
    </row>
    <row r="205" spans="1:3" ht="30" x14ac:dyDescent="0.25">
      <c r="A205" s="2" t="s">
        <v>89</v>
      </c>
      <c r="B205" s="509" t="str">
        <f t="shared" si="10"/>
        <v>Poreikis siejasi su rezultato rodikliu R.39 (kaimo verslai; pilnas rodiklio pavadinimas 6 lape)</v>
      </c>
      <c r="C205" s="646" t="str">
        <f>'4'!O19</f>
        <v>Ne</v>
      </c>
    </row>
    <row r="206" spans="1:3" ht="30" x14ac:dyDescent="0.25">
      <c r="A206" s="2" t="s">
        <v>90</v>
      </c>
      <c r="B206" s="509" t="str">
        <f t="shared" si="10"/>
        <v>Poreikis siejasi su rezultato rodikliu R.41 (paslaugos ir infrastruktūra; pilnas rodiklio pavadinimas 6 lape)</v>
      </c>
      <c r="C206" s="646" t="str">
        <f>'4'!O20</f>
        <v>Ne</v>
      </c>
    </row>
    <row r="207" spans="1:3" ht="30" x14ac:dyDescent="0.25">
      <c r="A207" s="2" t="s">
        <v>91</v>
      </c>
      <c r="B207" s="509" t="str">
        <f t="shared" si="10"/>
        <v>Poreikis siejasi su rezultato rodikliu R.42 (socialinė įtrauktis; pilnas rodiklio pavadinimas 6 lape)</v>
      </c>
      <c r="C207" s="646" t="str">
        <f>'4'!O21</f>
        <v>Ne</v>
      </c>
    </row>
    <row r="208" spans="1:3" x14ac:dyDescent="0.25">
      <c r="B208" s="647"/>
      <c r="C208" s="648"/>
    </row>
    <row r="209" spans="1:3" x14ac:dyDescent="0.25">
      <c r="B209" s="649"/>
      <c r="C209" s="650" t="str">
        <f>'4'!P6</f>
        <v>13 poreikis</v>
      </c>
    </row>
    <row r="210" spans="1:3" x14ac:dyDescent="0.25">
      <c r="A210" s="2" t="s">
        <v>16</v>
      </c>
      <c r="B210" s="509" t="str">
        <f>B193</f>
        <v>Poreikis</v>
      </c>
      <c r="C210" s="642">
        <f>'4'!P7</f>
        <v>0</v>
      </c>
    </row>
    <row r="211" spans="1:3" x14ac:dyDescent="0.25">
      <c r="A211" s="2" t="s">
        <v>17</v>
      </c>
      <c r="B211" s="509" t="str">
        <f t="shared" ref="B211:B224" si="11">B194</f>
        <v>Poreikio sąsaja su stiprybėmis ir (arba) galimybėmis</v>
      </c>
      <c r="C211" s="643">
        <f>'4'!P8</f>
        <v>0</v>
      </c>
    </row>
    <row r="212" spans="1:3" x14ac:dyDescent="0.25">
      <c r="A212" s="2" t="s">
        <v>79</v>
      </c>
      <c r="B212" s="509" t="str">
        <f t="shared" si="11"/>
        <v>Poreikio sąsaja su silpnybėmis ir (arba) grėsmėmis</v>
      </c>
      <c r="C212" s="643">
        <f>'4'!P9</f>
        <v>0</v>
      </c>
    </row>
    <row r="213" spans="1:3" ht="45" x14ac:dyDescent="0.25">
      <c r="A213" s="2" t="s">
        <v>80</v>
      </c>
      <c r="B213" s="509" t="str">
        <f t="shared" si="11"/>
        <v>Poreikio sąsaja su situacijos analizės rodikliais (poreikio dydžio, problemos masto, intervencijos poreikio kiekybinis pagrindimas)</v>
      </c>
      <c r="C213" s="643">
        <f>'4'!P10</f>
        <v>0</v>
      </c>
    </row>
    <row r="214" spans="1:3" ht="30" x14ac:dyDescent="0.25">
      <c r="A214" s="2" t="s">
        <v>81</v>
      </c>
      <c r="B214" s="509" t="str">
        <f t="shared" si="11"/>
        <v>Poreikio sąsaja su aukštesnio lygmens strateginiais dokumentais</v>
      </c>
      <c r="C214" s="643">
        <f>'4'!P11</f>
        <v>0</v>
      </c>
    </row>
    <row r="215" spans="1:3" x14ac:dyDescent="0.25">
      <c r="A215" s="2" t="s">
        <v>82</v>
      </c>
      <c r="B215" s="509" t="str">
        <f t="shared" si="11"/>
        <v>Poreikio sąsaja su VVG teritorijos gyventojų nuomone</v>
      </c>
      <c r="C215" s="643">
        <f>'4'!P12</f>
        <v>0</v>
      </c>
    </row>
    <row r="216" spans="1:3" x14ac:dyDescent="0.25">
      <c r="A216" s="2" t="s">
        <v>83</v>
      </c>
      <c r="B216" s="509" t="str">
        <f t="shared" si="11"/>
        <v>Poreikį tenkinančių VPS priemonių skaičius</v>
      </c>
      <c r="C216" s="644">
        <f>'4'!P13</f>
        <v>0</v>
      </c>
    </row>
    <row r="217" spans="1:3" x14ac:dyDescent="0.25">
      <c r="A217" s="2" t="s">
        <v>84</v>
      </c>
      <c r="B217" s="509" t="str">
        <f t="shared" si="11"/>
        <v>Susijęs nacionalinis poreikis 1</v>
      </c>
      <c r="C217" s="645" t="str">
        <f>'4'!P14</f>
        <v>Pasirinkite</v>
      </c>
    </row>
    <row r="218" spans="1:3" x14ac:dyDescent="0.25">
      <c r="A218" s="2" t="s">
        <v>85</v>
      </c>
      <c r="B218" s="509" t="str">
        <f t="shared" si="11"/>
        <v>Susijęs nacionalinis poreikis 2</v>
      </c>
      <c r="C218" s="645" t="str">
        <f>'4'!P15</f>
        <v>Pasirinkite</v>
      </c>
    </row>
    <row r="219" spans="1:3" x14ac:dyDescent="0.25">
      <c r="A219" s="2" t="s">
        <v>86</v>
      </c>
      <c r="B219" s="509" t="str">
        <f t="shared" si="11"/>
        <v>Susijęs nacionalinis poreikis 3</v>
      </c>
      <c r="C219" s="645" t="str">
        <f>'4'!P16</f>
        <v>Pasirinkite</v>
      </c>
    </row>
    <row r="220" spans="1:3" ht="45" x14ac:dyDescent="0.25">
      <c r="A220" s="2" t="s">
        <v>87</v>
      </c>
      <c r="B220" s="509" t="str">
        <f t="shared" si="11"/>
        <v>Ar poreikis siejasi su rezultato rodikliu R.3 (skaitmeninės technologijos; pilnas rodiklio pavadinimas 6 lape)?</v>
      </c>
      <c r="C220" s="646" t="str">
        <f>'4'!P17</f>
        <v>Ne</v>
      </c>
    </row>
    <row r="221" spans="1:3" ht="30" x14ac:dyDescent="0.25">
      <c r="A221" s="2" t="s">
        <v>88</v>
      </c>
      <c r="B221" s="509" t="str">
        <f t="shared" si="11"/>
        <v>Ar poreikis siejasi su rezultato rodikliu R.37 (darbo vietos; pilnas rodiklio pavadinimas 6 lape)?</v>
      </c>
      <c r="C221" s="646" t="str">
        <f>'4'!P18</f>
        <v>Ne</v>
      </c>
    </row>
    <row r="222" spans="1:3" ht="30" x14ac:dyDescent="0.25">
      <c r="A222" s="2" t="s">
        <v>89</v>
      </c>
      <c r="B222" s="509" t="str">
        <f t="shared" si="11"/>
        <v>Poreikis siejasi su rezultato rodikliu R.39 (kaimo verslai; pilnas rodiklio pavadinimas 6 lape)</v>
      </c>
      <c r="C222" s="646" t="str">
        <f>'4'!P19</f>
        <v>Ne</v>
      </c>
    </row>
    <row r="223" spans="1:3" ht="30" x14ac:dyDescent="0.25">
      <c r="A223" s="2" t="s">
        <v>90</v>
      </c>
      <c r="B223" s="509" t="str">
        <f t="shared" si="11"/>
        <v>Poreikis siejasi su rezultato rodikliu R.41 (paslaugos ir infrastruktūra; pilnas rodiklio pavadinimas 6 lape)</v>
      </c>
      <c r="C223" s="646" t="str">
        <f>'4'!P20</f>
        <v>Ne</v>
      </c>
    </row>
    <row r="224" spans="1:3" ht="30" x14ac:dyDescent="0.25">
      <c r="A224" s="2" t="s">
        <v>91</v>
      </c>
      <c r="B224" s="509" t="str">
        <f t="shared" si="11"/>
        <v>Poreikis siejasi su rezultato rodikliu R.42 (socialinė įtrauktis; pilnas rodiklio pavadinimas 6 lape)</v>
      </c>
      <c r="C224" s="646" t="str">
        <f>'4'!P21</f>
        <v>Ne</v>
      </c>
    </row>
    <row r="225" spans="1:3" x14ac:dyDescent="0.25">
      <c r="B225" s="647"/>
      <c r="C225" s="648"/>
    </row>
    <row r="226" spans="1:3" x14ac:dyDescent="0.25">
      <c r="B226" s="649"/>
      <c r="C226" s="650" t="str">
        <f>'4'!Q6</f>
        <v>14 poreikis</v>
      </c>
    </row>
    <row r="227" spans="1:3" x14ac:dyDescent="0.25">
      <c r="A227" s="2" t="s">
        <v>16</v>
      </c>
      <c r="B227" s="509" t="str">
        <f>B210</f>
        <v>Poreikis</v>
      </c>
      <c r="C227" s="642">
        <f>'4'!Q7</f>
        <v>0</v>
      </c>
    </row>
    <row r="228" spans="1:3" x14ac:dyDescent="0.25">
      <c r="A228" s="2" t="s">
        <v>17</v>
      </c>
      <c r="B228" s="509" t="str">
        <f t="shared" ref="B228:B241" si="12">B211</f>
        <v>Poreikio sąsaja su stiprybėmis ir (arba) galimybėmis</v>
      </c>
      <c r="C228" s="643">
        <f>'4'!Q8</f>
        <v>0</v>
      </c>
    </row>
    <row r="229" spans="1:3" x14ac:dyDescent="0.25">
      <c r="A229" s="2" t="s">
        <v>79</v>
      </c>
      <c r="B229" s="509" t="str">
        <f t="shared" si="12"/>
        <v>Poreikio sąsaja su silpnybėmis ir (arba) grėsmėmis</v>
      </c>
      <c r="C229" s="643">
        <f>'4'!Q9</f>
        <v>0</v>
      </c>
    </row>
    <row r="230" spans="1:3" ht="45" x14ac:dyDescent="0.25">
      <c r="A230" s="2" t="s">
        <v>80</v>
      </c>
      <c r="B230" s="509" t="str">
        <f t="shared" si="12"/>
        <v>Poreikio sąsaja su situacijos analizės rodikliais (poreikio dydžio, problemos masto, intervencijos poreikio kiekybinis pagrindimas)</v>
      </c>
      <c r="C230" s="643">
        <f>'4'!Q10</f>
        <v>0</v>
      </c>
    </row>
    <row r="231" spans="1:3" ht="30" x14ac:dyDescent="0.25">
      <c r="A231" s="2" t="s">
        <v>81</v>
      </c>
      <c r="B231" s="509" t="str">
        <f t="shared" si="12"/>
        <v>Poreikio sąsaja su aukštesnio lygmens strateginiais dokumentais</v>
      </c>
      <c r="C231" s="643">
        <f>'4'!Q11</f>
        <v>0</v>
      </c>
    </row>
    <row r="232" spans="1:3" x14ac:dyDescent="0.25">
      <c r="A232" s="2" t="s">
        <v>82</v>
      </c>
      <c r="B232" s="509" t="str">
        <f t="shared" si="12"/>
        <v>Poreikio sąsaja su VVG teritorijos gyventojų nuomone</v>
      </c>
      <c r="C232" s="643">
        <f>'4'!Q12</f>
        <v>0</v>
      </c>
    </row>
    <row r="233" spans="1:3" x14ac:dyDescent="0.25">
      <c r="A233" s="2" t="s">
        <v>83</v>
      </c>
      <c r="B233" s="509" t="str">
        <f t="shared" si="12"/>
        <v>Poreikį tenkinančių VPS priemonių skaičius</v>
      </c>
      <c r="C233" s="644">
        <f>'4'!Q13</f>
        <v>0</v>
      </c>
    </row>
    <row r="234" spans="1:3" x14ac:dyDescent="0.25">
      <c r="A234" s="2" t="s">
        <v>84</v>
      </c>
      <c r="B234" s="509" t="str">
        <f t="shared" si="12"/>
        <v>Susijęs nacionalinis poreikis 1</v>
      </c>
      <c r="C234" s="645" t="str">
        <f>'4'!Q14</f>
        <v>Pasirinkite</v>
      </c>
    </row>
    <row r="235" spans="1:3" x14ac:dyDescent="0.25">
      <c r="A235" s="2" t="s">
        <v>85</v>
      </c>
      <c r="B235" s="509" t="str">
        <f t="shared" si="12"/>
        <v>Susijęs nacionalinis poreikis 2</v>
      </c>
      <c r="C235" s="645" t="str">
        <f>'4'!Q15</f>
        <v>Pasirinkite</v>
      </c>
    </row>
    <row r="236" spans="1:3" x14ac:dyDescent="0.25">
      <c r="A236" s="2" t="s">
        <v>86</v>
      </c>
      <c r="B236" s="509" t="str">
        <f t="shared" si="12"/>
        <v>Susijęs nacionalinis poreikis 3</v>
      </c>
      <c r="C236" s="645" t="str">
        <f>'4'!Q16</f>
        <v>Pasirinkite</v>
      </c>
    </row>
    <row r="237" spans="1:3" ht="45" x14ac:dyDescent="0.25">
      <c r="A237" s="2" t="s">
        <v>87</v>
      </c>
      <c r="B237" s="509" t="str">
        <f t="shared" si="12"/>
        <v>Ar poreikis siejasi su rezultato rodikliu R.3 (skaitmeninės technologijos; pilnas rodiklio pavadinimas 6 lape)?</v>
      </c>
      <c r="C237" s="646" t="str">
        <f>'4'!Q17</f>
        <v>Ne</v>
      </c>
    </row>
    <row r="238" spans="1:3" ht="30" x14ac:dyDescent="0.25">
      <c r="A238" s="2" t="s">
        <v>88</v>
      </c>
      <c r="B238" s="509" t="str">
        <f t="shared" si="12"/>
        <v>Ar poreikis siejasi su rezultato rodikliu R.37 (darbo vietos; pilnas rodiklio pavadinimas 6 lape)?</v>
      </c>
      <c r="C238" s="646" t="str">
        <f>'4'!Q18</f>
        <v>Ne</v>
      </c>
    </row>
    <row r="239" spans="1:3" ht="30" x14ac:dyDescent="0.25">
      <c r="A239" s="2" t="s">
        <v>89</v>
      </c>
      <c r="B239" s="509" t="str">
        <f t="shared" si="12"/>
        <v>Poreikis siejasi su rezultato rodikliu R.39 (kaimo verslai; pilnas rodiklio pavadinimas 6 lape)</v>
      </c>
      <c r="C239" s="646" t="str">
        <f>'4'!Q19</f>
        <v>Ne</v>
      </c>
    </row>
    <row r="240" spans="1:3" ht="30" x14ac:dyDescent="0.25">
      <c r="A240" s="2" t="s">
        <v>90</v>
      </c>
      <c r="B240" s="509" t="str">
        <f t="shared" si="12"/>
        <v>Poreikis siejasi su rezultato rodikliu R.41 (paslaugos ir infrastruktūra; pilnas rodiklio pavadinimas 6 lape)</v>
      </c>
      <c r="C240" s="646" t="str">
        <f>'4'!Q20</f>
        <v>Ne</v>
      </c>
    </row>
    <row r="241" spans="1:3" ht="30" x14ac:dyDescent="0.25">
      <c r="A241" s="2" t="s">
        <v>91</v>
      </c>
      <c r="B241" s="509" t="str">
        <f t="shared" si="12"/>
        <v>Poreikis siejasi su rezultato rodikliu R.42 (socialinė įtrauktis; pilnas rodiklio pavadinimas 6 lape)</v>
      </c>
      <c r="C241" s="646" t="str">
        <f>'4'!Q21</f>
        <v>Ne</v>
      </c>
    </row>
    <row r="242" spans="1:3" x14ac:dyDescent="0.25">
      <c r="B242" s="647"/>
      <c r="C242" s="648"/>
    </row>
    <row r="243" spans="1:3" x14ac:dyDescent="0.25">
      <c r="B243" s="649"/>
      <c r="C243" s="650" t="str">
        <f>'4'!R6</f>
        <v>15 poreikis</v>
      </c>
    </row>
    <row r="244" spans="1:3" x14ac:dyDescent="0.25">
      <c r="A244" s="2" t="s">
        <v>16</v>
      </c>
      <c r="B244" s="509" t="str">
        <f>B227</f>
        <v>Poreikis</v>
      </c>
      <c r="C244" s="642">
        <f>'4'!R7</f>
        <v>0</v>
      </c>
    </row>
    <row r="245" spans="1:3" x14ac:dyDescent="0.25">
      <c r="A245" s="2" t="s">
        <v>17</v>
      </c>
      <c r="B245" s="509" t="str">
        <f t="shared" ref="B245:B258" si="13">B228</f>
        <v>Poreikio sąsaja su stiprybėmis ir (arba) galimybėmis</v>
      </c>
      <c r="C245" s="643">
        <f>'4'!R8</f>
        <v>0</v>
      </c>
    </row>
    <row r="246" spans="1:3" x14ac:dyDescent="0.25">
      <c r="A246" s="2" t="s">
        <v>79</v>
      </c>
      <c r="B246" s="509" t="str">
        <f t="shared" si="13"/>
        <v>Poreikio sąsaja su silpnybėmis ir (arba) grėsmėmis</v>
      </c>
      <c r="C246" s="643">
        <f>'4'!R9</f>
        <v>0</v>
      </c>
    </row>
    <row r="247" spans="1:3" ht="45" x14ac:dyDescent="0.25">
      <c r="A247" s="2" t="s">
        <v>80</v>
      </c>
      <c r="B247" s="509" t="str">
        <f t="shared" si="13"/>
        <v>Poreikio sąsaja su situacijos analizės rodikliais (poreikio dydžio, problemos masto, intervencijos poreikio kiekybinis pagrindimas)</v>
      </c>
      <c r="C247" s="643">
        <f>'4'!R10</f>
        <v>0</v>
      </c>
    </row>
    <row r="248" spans="1:3" ht="30" x14ac:dyDescent="0.25">
      <c r="A248" s="2" t="s">
        <v>81</v>
      </c>
      <c r="B248" s="509" t="str">
        <f t="shared" si="13"/>
        <v>Poreikio sąsaja su aukštesnio lygmens strateginiais dokumentais</v>
      </c>
      <c r="C248" s="643">
        <f>'4'!R11</f>
        <v>0</v>
      </c>
    </row>
    <row r="249" spans="1:3" x14ac:dyDescent="0.25">
      <c r="A249" s="2" t="s">
        <v>82</v>
      </c>
      <c r="B249" s="509" t="str">
        <f t="shared" si="13"/>
        <v>Poreikio sąsaja su VVG teritorijos gyventojų nuomone</v>
      </c>
      <c r="C249" s="643">
        <f>'4'!R12</f>
        <v>0</v>
      </c>
    </row>
    <row r="250" spans="1:3" x14ac:dyDescent="0.25">
      <c r="A250" s="2" t="s">
        <v>83</v>
      </c>
      <c r="B250" s="509" t="str">
        <f t="shared" si="13"/>
        <v>Poreikį tenkinančių VPS priemonių skaičius</v>
      </c>
      <c r="C250" s="644">
        <f>'4'!R13</f>
        <v>0</v>
      </c>
    </row>
    <row r="251" spans="1:3" x14ac:dyDescent="0.25">
      <c r="A251" s="2" t="s">
        <v>84</v>
      </c>
      <c r="B251" s="509" t="str">
        <f t="shared" si="13"/>
        <v>Susijęs nacionalinis poreikis 1</v>
      </c>
      <c r="C251" s="645" t="str">
        <f>'4'!R14</f>
        <v>Pasirinkite</v>
      </c>
    </row>
    <row r="252" spans="1:3" x14ac:dyDescent="0.25">
      <c r="A252" s="2" t="s">
        <v>85</v>
      </c>
      <c r="B252" s="509" t="str">
        <f t="shared" si="13"/>
        <v>Susijęs nacionalinis poreikis 2</v>
      </c>
      <c r="C252" s="645" t="str">
        <f>'4'!R15</f>
        <v>Pasirinkite</v>
      </c>
    </row>
    <row r="253" spans="1:3" x14ac:dyDescent="0.25">
      <c r="A253" s="2" t="s">
        <v>86</v>
      </c>
      <c r="B253" s="509" t="str">
        <f t="shared" si="13"/>
        <v>Susijęs nacionalinis poreikis 3</v>
      </c>
      <c r="C253" s="645" t="str">
        <f>'4'!R16</f>
        <v>Pasirinkite</v>
      </c>
    </row>
    <row r="254" spans="1:3" ht="45" x14ac:dyDescent="0.25">
      <c r="A254" s="2" t="s">
        <v>87</v>
      </c>
      <c r="B254" s="509" t="str">
        <f t="shared" si="13"/>
        <v>Ar poreikis siejasi su rezultato rodikliu R.3 (skaitmeninės technologijos; pilnas rodiklio pavadinimas 6 lape)?</v>
      </c>
      <c r="C254" s="646" t="str">
        <f>'4'!R17</f>
        <v>Ne</v>
      </c>
    </row>
    <row r="255" spans="1:3" ht="30" x14ac:dyDescent="0.25">
      <c r="A255" s="2" t="s">
        <v>88</v>
      </c>
      <c r="B255" s="509" t="str">
        <f t="shared" si="13"/>
        <v>Ar poreikis siejasi su rezultato rodikliu R.37 (darbo vietos; pilnas rodiklio pavadinimas 6 lape)?</v>
      </c>
      <c r="C255" s="646" t="str">
        <f>'4'!R18</f>
        <v>Ne</v>
      </c>
    </row>
    <row r="256" spans="1:3" ht="30" x14ac:dyDescent="0.25">
      <c r="A256" s="2" t="s">
        <v>89</v>
      </c>
      <c r="B256" s="509" t="str">
        <f t="shared" si="13"/>
        <v>Poreikis siejasi su rezultato rodikliu R.39 (kaimo verslai; pilnas rodiklio pavadinimas 6 lape)</v>
      </c>
      <c r="C256" s="646" t="str">
        <f>'4'!R19</f>
        <v>Ne</v>
      </c>
    </row>
    <row r="257" spans="1:3" ht="30" x14ac:dyDescent="0.25">
      <c r="A257" s="2" t="s">
        <v>90</v>
      </c>
      <c r="B257" s="509" t="str">
        <f t="shared" si="13"/>
        <v>Poreikis siejasi su rezultato rodikliu R.41 (paslaugos ir infrastruktūra; pilnas rodiklio pavadinimas 6 lape)</v>
      </c>
      <c r="C257" s="646" t="str">
        <f>'4'!R20</f>
        <v>Ne</v>
      </c>
    </row>
    <row r="258" spans="1:3" ht="30" x14ac:dyDescent="0.25">
      <c r="A258" s="2" t="s">
        <v>91</v>
      </c>
      <c r="B258" s="509" t="str">
        <f t="shared" si="13"/>
        <v>Poreikis siejasi su rezultato rodikliu R.42 (socialinė įtrauktis; pilnas rodiklio pavadinimas 6 lape)</v>
      </c>
      <c r="C258" s="646" t="str">
        <f>'4'!R21</f>
        <v>Ne</v>
      </c>
    </row>
    <row r="259" spans="1:3" x14ac:dyDescent="0.25">
      <c r="B259" s="647"/>
      <c r="C259" s="648"/>
    </row>
    <row r="260" spans="1:3" x14ac:dyDescent="0.25">
      <c r="B260" s="649"/>
      <c r="C260" s="650" t="str">
        <f>'4'!S6</f>
        <v>16 poreikis</v>
      </c>
    </row>
    <row r="261" spans="1:3" x14ac:dyDescent="0.25">
      <c r="A261" s="2" t="s">
        <v>16</v>
      </c>
      <c r="B261" s="509" t="str">
        <f>B244</f>
        <v>Poreikis</v>
      </c>
      <c r="C261" s="642">
        <f>'4'!S7</f>
        <v>0</v>
      </c>
    </row>
    <row r="262" spans="1:3" x14ac:dyDescent="0.25">
      <c r="A262" s="2" t="s">
        <v>17</v>
      </c>
      <c r="B262" s="509" t="str">
        <f t="shared" ref="B262:B275" si="14">B245</f>
        <v>Poreikio sąsaja su stiprybėmis ir (arba) galimybėmis</v>
      </c>
      <c r="C262" s="643">
        <f>'4'!S8</f>
        <v>0</v>
      </c>
    </row>
    <row r="263" spans="1:3" x14ac:dyDescent="0.25">
      <c r="A263" s="2" t="s">
        <v>79</v>
      </c>
      <c r="B263" s="509" t="str">
        <f t="shared" si="14"/>
        <v>Poreikio sąsaja su silpnybėmis ir (arba) grėsmėmis</v>
      </c>
      <c r="C263" s="643">
        <f>'4'!S9</f>
        <v>0</v>
      </c>
    </row>
    <row r="264" spans="1:3" ht="45" x14ac:dyDescent="0.25">
      <c r="A264" s="2" t="s">
        <v>80</v>
      </c>
      <c r="B264" s="509" t="str">
        <f t="shared" si="14"/>
        <v>Poreikio sąsaja su situacijos analizės rodikliais (poreikio dydžio, problemos masto, intervencijos poreikio kiekybinis pagrindimas)</v>
      </c>
      <c r="C264" s="643">
        <f>'4'!S10</f>
        <v>0</v>
      </c>
    </row>
    <row r="265" spans="1:3" ht="30" x14ac:dyDescent="0.25">
      <c r="A265" s="2" t="s">
        <v>81</v>
      </c>
      <c r="B265" s="509" t="str">
        <f t="shared" si="14"/>
        <v>Poreikio sąsaja su aukštesnio lygmens strateginiais dokumentais</v>
      </c>
      <c r="C265" s="643">
        <f>'4'!S11</f>
        <v>0</v>
      </c>
    </row>
    <row r="266" spans="1:3" x14ac:dyDescent="0.25">
      <c r="A266" s="2" t="s">
        <v>82</v>
      </c>
      <c r="B266" s="509" t="str">
        <f t="shared" si="14"/>
        <v>Poreikio sąsaja su VVG teritorijos gyventojų nuomone</v>
      </c>
      <c r="C266" s="643">
        <f>'4'!S12</f>
        <v>0</v>
      </c>
    </row>
    <row r="267" spans="1:3" x14ac:dyDescent="0.25">
      <c r="A267" s="2" t="s">
        <v>83</v>
      </c>
      <c r="B267" s="509" t="str">
        <f t="shared" si="14"/>
        <v>Poreikį tenkinančių VPS priemonių skaičius</v>
      </c>
      <c r="C267" s="644">
        <f>'4'!S13</f>
        <v>0</v>
      </c>
    </row>
    <row r="268" spans="1:3" x14ac:dyDescent="0.25">
      <c r="A268" s="2" t="s">
        <v>84</v>
      </c>
      <c r="B268" s="509" t="str">
        <f t="shared" si="14"/>
        <v>Susijęs nacionalinis poreikis 1</v>
      </c>
      <c r="C268" s="645" t="str">
        <f>'4'!S14</f>
        <v>Pasirinkite</v>
      </c>
    </row>
    <row r="269" spans="1:3" x14ac:dyDescent="0.25">
      <c r="A269" s="2" t="s">
        <v>85</v>
      </c>
      <c r="B269" s="509" t="str">
        <f t="shared" si="14"/>
        <v>Susijęs nacionalinis poreikis 2</v>
      </c>
      <c r="C269" s="645" t="str">
        <f>'4'!S15</f>
        <v>Pasirinkite</v>
      </c>
    </row>
    <row r="270" spans="1:3" x14ac:dyDescent="0.25">
      <c r="A270" s="2" t="s">
        <v>86</v>
      </c>
      <c r="B270" s="509" t="str">
        <f t="shared" si="14"/>
        <v>Susijęs nacionalinis poreikis 3</v>
      </c>
      <c r="C270" s="645" t="str">
        <f>'4'!S16</f>
        <v>Pasirinkite</v>
      </c>
    </row>
    <row r="271" spans="1:3" ht="45" x14ac:dyDescent="0.25">
      <c r="A271" s="2" t="s">
        <v>87</v>
      </c>
      <c r="B271" s="509" t="str">
        <f t="shared" si="14"/>
        <v>Ar poreikis siejasi su rezultato rodikliu R.3 (skaitmeninės technologijos; pilnas rodiklio pavadinimas 6 lape)?</v>
      </c>
      <c r="C271" s="646" t="str">
        <f>'4'!S17</f>
        <v>Ne</v>
      </c>
    </row>
    <row r="272" spans="1:3" ht="30" x14ac:dyDescent="0.25">
      <c r="A272" s="2" t="s">
        <v>88</v>
      </c>
      <c r="B272" s="509" t="str">
        <f t="shared" si="14"/>
        <v>Ar poreikis siejasi su rezultato rodikliu R.37 (darbo vietos; pilnas rodiklio pavadinimas 6 lape)?</v>
      </c>
      <c r="C272" s="646" t="str">
        <f>'4'!S18</f>
        <v>Ne</v>
      </c>
    </row>
    <row r="273" spans="1:3" ht="30" x14ac:dyDescent="0.25">
      <c r="A273" s="2" t="s">
        <v>89</v>
      </c>
      <c r="B273" s="509" t="str">
        <f t="shared" si="14"/>
        <v>Poreikis siejasi su rezultato rodikliu R.39 (kaimo verslai; pilnas rodiklio pavadinimas 6 lape)</v>
      </c>
      <c r="C273" s="646" t="str">
        <f>'4'!S19</f>
        <v>Ne</v>
      </c>
    </row>
    <row r="274" spans="1:3" ht="30" x14ac:dyDescent="0.25">
      <c r="A274" s="2" t="s">
        <v>90</v>
      </c>
      <c r="B274" s="509" t="str">
        <f t="shared" si="14"/>
        <v>Poreikis siejasi su rezultato rodikliu R.41 (paslaugos ir infrastruktūra; pilnas rodiklio pavadinimas 6 lape)</v>
      </c>
      <c r="C274" s="646" t="str">
        <f>'4'!S20</f>
        <v>Ne</v>
      </c>
    </row>
    <row r="275" spans="1:3" ht="30" x14ac:dyDescent="0.25">
      <c r="A275" s="2" t="s">
        <v>91</v>
      </c>
      <c r="B275" s="509" t="str">
        <f t="shared" si="14"/>
        <v>Poreikis siejasi su rezultato rodikliu R.42 (socialinė įtrauktis; pilnas rodiklio pavadinimas 6 lape)</v>
      </c>
      <c r="C275" s="646" t="str">
        <f>'4'!S21</f>
        <v>Ne</v>
      </c>
    </row>
    <row r="276" spans="1:3" x14ac:dyDescent="0.25">
      <c r="B276" s="647"/>
      <c r="C276" s="648"/>
    </row>
    <row r="277" spans="1:3" x14ac:dyDescent="0.25">
      <c r="B277" s="649"/>
      <c r="C277" s="650" t="str">
        <f>'4'!T6</f>
        <v>17 poreikis</v>
      </c>
    </row>
    <row r="278" spans="1:3" x14ac:dyDescent="0.25">
      <c r="A278" s="2" t="s">
        <v>16</v>
      </c>
      <c r="B278" s="509" t="str">
        <f>B261</f>
        <v>Poreikis</v>
      </c>
      <c r="C278" s="642">
        <f>'4'!T7</f>
        <v>0</v>
      </c>
    </row>
    <row r="279" spans="1:3" x14ac:dyDescent="0.25">
      <c r="A279" s="2" t="s">
        <v>17</v>
      </c>
      <c r="B279" s="509" t="str">
        <f t="shared" ref="B279:B292" si="15">B262</f>
        <v>Poreikio sąsaja su stiprybėmis ir (arba) galimybėmis</v>
      </c>
      <c r="C279" s="643">
        <f>'4'!T8</f>
        <v>0</v>
      </c>
    </row>
    <row r="280" spans="1:3" x14ac:dyDescent="0.25">
      <c r="A280" s="2" t="s">
        <v>79</v>
      </c>
      <c r="B280" s="509" t="str">
        <f t="shared" si="15"/>
        <v>Poreikio sąsaja su silpnybėmis ir (arba) grėsmėmis</v>
      </c>
      <c r="C280" s="643">
        <f>'4'!T9</f>
        <v>0</v>
      </c>
    </row>
    <row r="281" spans="1:3" ht="45" x14ac:dyDescent="0.25">
      <c r="A281" s="2" t="s">
        <v>80</v>
      </c>
      <c r="B281" s="509" t="str">
        <f t="shared" si="15"/>
        <v>Poreikio sąsaja su situacijos analizės rodikliais (poreikio dydžio, problemos masto, intervencijos poreikio kiekybinis pagrindimas)</v>
      </c>
      <c r="C281" s="643">
        <f>'4'!T10</f>
        <v>0</v>
      </c>
    </row>
    <row r="282" spans="1:3" ht="30" x14ac:dyDescent="0.25">
      <c r="A282" s="2" t="s">
        <v>81</v>
      </c>
      <c r="B282" s="509" t="str">
        <f t="shared" si="15"/>
        <v>Poreikio sąsaja su aukštesnio lygmens strateginiais dokumentais</v>
      </c>
      <c r="C282" s="643">
        <f>'4'!T11</f>
        <v>0</v>
      </c>
    </row>
    <row r="283" spans="1:3" x14ac:dyDescent="0.25">
      <c r="A283" s="2" t="s">
        <v>82</v>
      </c>
      <c r="B283" s="509" t="str">
        <f t="shared" si="15"/>
        <v>Poreikio sąsaja su VVG teritorijos gyventojų nuomone</v>
      </c>
      <c r="C283" s="643">
        <f>'4'!T12</f>
        <v>0</v>
      </c>
    </row>
    <row r="284" spans="1:3" x14ac:dyDescent="0.25">
      <c r="A284" s="2" t="s">
        <v>83</v>
      </c>
      <c r="B284" s="509" t="str">
        <f t="shared" si="15"/>
        <v>Poreikį tenkinančių VPS priemonių skaičius</v>
      </c>
      <c r="C284" s="644">
        <f>'4'!T13</f>
        <v>0</v>
      </c>
    </row>
    <row r="285" spans="1:3" x14ac:dyDescent="0.25">
      <c r="A285" s="2" t="s">
        <v>84</v>
      </c>
      <c r="B285" s="509" t="str">
        <f t="shared" si="15"/>
        <v>Susijęs nacionalinis poreikis 1</v>
      </c>
      <c r="C285" s="645" t="str">
        <f>'4'!T14</f>
        <v>Pasirinkite</v>
      </c>
    </row>
    <row r="286" spans="1:3" x14ac:dyDescent="0.25">
      <c r="A286" s="2" t="s">
        <v>85</v>
      </c>
      <c r="B286" s="509" t="str">
        <f t="shared" si="15"/>
        <v>Susijęs nacionalinis poreikis 2</v>
      </c>
      <c r="C286" s="645" t="str">
        <f>'4'!T15</f>
        <v>Pasirinkite</v>
      </c>
    </row>
    <row r="287" spans="1:3" x14ac:dyDescent="0.25">
      <c r="A287" s="2" t="s">
        <v>86</v>
      </c>
      <c r="B287" s="509" t="str">
        <f t="shared" si="15"/>
        <v>Susijęs nacionalinis poreikis 3</v>
      </c>
      <c r="C287" s="645" t="str">
        <f>'4'!T16</f>
        <v>Pasirinkite</v>
      </c>
    </row>
    <row r="288" spans="1:3" ht="45" x14ac:dyDescent="0.25">
      <c r="A288" s="2" t="s">
        <v>87</v>
      </c>
      <c r="B288" s="509" t="str">
        <f t="shared" si="15"/>
        <v>Ar poreikis siejasi su rezultato rodikliu R.3 (skaitmeninės technologijos; pilnas rodiklio pavadinimas 6 lape)?</v>
      </c>
      <c r="C288" s="646" t="str">
        <f>'4'!T17</f>
        <v>Ne</v>
      </c>
    </row>
    <row r="289" spans="1:3" ht="30" x14ac:dyDescent="0.25">
      <c r="A289" s="2" t="s">
        <v>88</v>
      </c>
      <c r="B289" s="509" t="str">
        <f t="shared" si="15"/>
        <v>Ar poreikis siejasi su rezultato rodikliu R.37 (darbo vietos; pilnas rodiklio pavadinimas 6 lape)?</v>
      </c>
      <c r="C289" s="646" t="str">
        <f>'4'!T18</f>
        <v>Ne</v>
      </c>
    </row>
    <row r="290" spans="1:3" ht="30" x14ac:dyDescent="0.25">
      <c r="A290" s="2" t="s">
        <v>89</v>
      </c>
      <c r="B290" s="509" t="str">
        <f t="shared" si="15"/>
        <v>Poreikis siejasi su rezultato rodikliu R.39 (kaimo verslai; pilnas rodiklio pavadinimas 6 lape)</v>
      </c>
      <c r="C290" s="646" t="str">
        <f>'4'!T19</f>
        <v>Ne</v>
      </c>
    </row>
    <row r="291" spans="1:3" ht="30" x14ac:dyDescent="0.25">
      <c r="A291" s="2" t="s">
        <v>90</v>
      </c>
      <c r="B291" s="509" t="str">
        <f t="shared" si="15"/>
        <v>Poreikis siejasi su rezultato rodikliu R.41 (paslaugos ir infrastruktūra; pilnas rodiklio pavadinimas 6 lape)</v>
      </c>
      <c r="C291" s="646" t="str">
        <f>'4'!T20</f>
        <v>Ne</v>
      </c>
    </row>
    <row r="292" spans="1:3" ht="30" x14ac:dyDescent="0.25">
      <c r="A292" s="2" t="s">
        <v>91</v>
      </c>
      <c r="B292" s="509" t="str">
        <f t="shared" si="15"/>
        <v>Poreikis siejasi su rezultato rodikliu R.42 (socialinė įtrauktis; pilnas rodiklio pavadinimas 6 lape)</v>
      </c>
      <c r="C292" s="646" t="str">
        <f>'4'!T21</f>
        <v>Ne</v>
      </c>
    </row>
    <row r="293" spans="1:3" x14ac:dyDescent="0.25">
      <c r="B293" s="647"/>
      <c r="C293" s="648"/>
    </row>
    <row r="294" spans="1:3" x14ac:dyDescent="0.25">
      <c r="B294" s="649"/>
      <c r="C294" s="650" t="str">
        <f>'4'!U6</f>
        <v>18 poreikis</v>
      </c>
    </row>
    <row r="295" spans="1:3" x14ac:dyDescent="0.25">
      <c r="A295" s="2" t="s">
        <v>16</v>
      </c>
      <c r="B295" s="509" t="str">
        <f>B278</f>
        <v>Poreikis</v>
      </c>
      <c r="C295" s="642">
        <f>'4'!U7</f>
        <v>0</v>
      </c>
    </row>
    <row r="296" spans="1:3" x14ac:dyDescent="0.25">
      <c r="A296" s="2" t="s">
        <v>17</v>
      </c>
      <c r="B296" s="509" t="str">
        <f t="shared" ref="B296:B309" si="16">B279</f>
        <v>Poreikio sąsaja su stiprybėmis ir (arba) galimybėmis</v>
      </c>
      <c r="C296" s="643">
        <f>'4'!U8</f>
        <v>0</v>
      </c>
    </row>
    <row r="297" spans="1:3" x14ac:dyDescent="0.25">
      <c r="A297" s="2" t="s">
        <v>79</v>
      </c>
      <c r="B297" s="509" t="str">
        <f t="shared" si="16"/>
        <v>Poreikio sąsaja su silpnybėmis ir (arba) grėsmėmis</v>
      </c>
      <c r="C297" s="643">
        <f>'4'!U9</f>
        <v>0</v>
      </c>
    </row>
    <row r="298" spans="1:3" ht="45" x14ac:dyDescent="0.25">
      <c r="A298" s="2" t="s">
        <v>80</v>
      </c>
      <c r="B298" s="509" t="str">
        <f t="shared" si="16"/>
        <v>Poreikio sąsaja su situacijos analizės rodikliais (poreikio dydžio, problemos masto, intervencijos poreikio kiekybinis pagrindimas)</v>
      </c>
      <c r="C298" s="643">
        <f>'4'!U10</f>
        <v>0</v>
      </c>
    </row>
    <row r="299" spans="1:3" ht="30" x14ac:dyDescent="0.25">
      <c r="A299" s="2" t="s">
        <v>81</v>
      </c>
      <c r="B299" s="509" t="str">
        <f t="shared" si="16"/>
        <v>Poreikio sąsaja su aukštesnio lygmens strateginiais dokumentais</v>
      </c>
      <c r="C299" s="643">
        <f>'4'!U11</f>
        <v>0</v>
      </c>
    </row>
    <row r="300" spans="1:3" x14ac:dyDescent="0.25">
      <c r="A300" s="2" t="s">
        <v>82</v>
      </c>
      <c r="B300" s="509" t="str">
        <f t="shared" si="16"/>
        <v>Poreikio sąsaja su VVG teritorijos gyventojų nuomone</v>
      </c>
      <c r="C300" s="643">
        <f>'4'!U12</f>
        <v>0</v>
      </c>
    </row>
    <row r="301" spans="1:3" x14ac:dyDescent="0.25">
      <c r="A301" s="2" t="s">
        <v>83</v>
      </c>
      <c r="B301" s="509" t="str">
        <f t="shared" si="16"/>
        <v>Poreikį tenkinančių VPS priemonių skaičius</v>
      </c>
      <c r="C301" s="644">
        <f>'4'!U13</f>
        <v>0</v>
      </c>
    </row>
    <row r="302" spans="1:3" x14ac:dyDescent="0.25">
      <c r="A302" s="2" t="s">
        <v>84</v>
      </c>
      <c r="B302" s="509" t="str">
        <f t="shared" si="16"/>
        <v>Susijęs nacionalinis poreikis 1</v>
      </c>
      <c r="C302" s="645" t="str">
        <f>'4'!U14</f>
        <v>Pasirinkite</v>
      </c>
    </row>
    <row r="303" spans="1:3" x14ac:dyDescent="0.25">
      <c r="A303" s="2" t="s">
        <v>85</v>
      </c>
      <c r="B303" s="509" t="str">
        <f t="shared" si="16"/>
        <v>Susijęs nacionalinis poreikis 2</v>
      </c>
      <c r="C303" s="645" t="str">
        <f>'4'!U15</f>
        <v>Pasirinkite</v>
      </c>
    </row>
    <row r="304" spans="1:3" x14ac:dyDescent="0.25">
      <c r="A304" s="2" t="s">
        <v>86</v>
      </c>
      <c r="B304" s="509" t="str">
        <f t="shared" si="16"/>
        <v>Susijęs nacionalinis poreikis 3</v>
      </c>
      <c r="C304" s="645" t="str">
        <f>'4'!U16</f>
        <v>Pasirinkite</v>
      </c>
    </row>
    <row r="305" spans="1:3" ht="45" x14ac:dyDescent="0.25">
      <c r="A305" s="2" t="s">
        <v>87</v>
      </c>
      <c r="B305" s="509" t="str">
        <f t="shared" si="16"/>
        <v>Ar poreikis siejasi su rezultato rodikliu R.3 (skaitmeninės technologijos; pilnas rodiklio pavadinimas 6 lape)?</v>
      </c>
      <c r="C305" s="646" t="str">
        <f>'4'!U17</f>
        <v>Ne</v>
      </c>
    </row>
    <row r="306" spans="1:3" ht="30" x14ac:dyDescent="0.25">
      <c r="A306" s="2" t="s">
        <v>88</v>
      </c>
      <c r="B306" s="509" t="str">
        <f t="shared" si="16"/>
        <v>Ar poreikis siejasi su rezultato rodikliu R.37 (darbo vietos; pilnas rodiklio pavadinimas 6 lape)?</v>
      </c>
      <c r="C306" s="646" t="str">
        <f>'4'!U18</f>
        <v>Ne</v>
      </c>
    </row>
    <row r="307" spans="1:3" ht="30" x14ac:dyDescent="0.25">
      <c r="A307" s="2" t="s">
        <v>89</v>
      </c>
      <c r="B307" s="509" t="str">
        <f t="shared" si="16"/>
        <v>Poreikis siejasi su rezultato rodikliu R.39 (kaimo verslai; pilnas rodiklio pavadinimas 6 lape)</v>
      </c>
      <c r="C307" s="646" t="str">
        <f>'4'!U19</f>
        <v>Ne</v>
      </c>
    </row>
    <row r="308" spans="1:3" ht="30" x14ac:dyDescent="0.25">
      <c r="A308" s="2" t="s">
        <v>90</v>
      </c>
      <c r="B308" s="509" t="str">
        <f t="shared" si="16"/>
        <v>Poreikis siejasi su rezultato rodikliu R.41 (paslaugos ir infrastruktūra; pilnas rodiklio pavadinimas 6 lape)</v>
      </c>
      <c r="C308" s="646" t="str">
        <f>'4'!U20</f>
        <v>Ne</v>
      </c>
    </row>
    <row r="309" spans="1:3" ht="30" x14ac:dyDescent="0.25">
      <c r="A309" s="2" t="s">
        <v>91</v>
      </c>
      <c r="B309" s="509" t="str">
        <f t="shared" si="16"/>
        <v>Poreikis siejasi su rezultato rodikliu R.42 (socialinė įtrauktis; pilnas rodiklio pavadinimas 6 lape)</v>
      </c>
      <c r="C309" s="646" t="str">
        <f>'4'!U21</f>
        <v>Ne</v>
      </c>
    </row>
    <row r="310" spans="1:3" x14ac:dyDescent="0.25">
      <c r="B310" s="647"/>
      <c r="C310" s="648"/>
    </row>
    <row r="311" spans="1:3" x14ac:dyDescent="0.25">
      <c r="B311" s="649"/>
      <c r="C311" s="650" t="str">
        <f>'4'!V6</f>
        <v>19 poreikis</v>
      </c>
    </row>
    <row r="312" spans="1:3" x14ac:dyDescent="0.25">
      <c r="A312" s="2" t="s">
        <v>16</v>
      </c>
      <c r="B312" s="509" t="str">
        <f>B295</f>
        <v>Poreikis</v>
      </c>
      <c r="C312" s="642">
        <f>'4'!V7</f>
        <v>0</v>
      </c>
    </row>
    <row r="313" spans="1:3" x14ac:dyDescent="0.25">
      <c r="A313" s="2" t="s">
        <v>17</v>
      </c>
      <c r="B313" s="509" t="str">
        <f t="shared" ref="B313:B326" si="17">B296</f>
        <v>Poreikio sąsaja su stiprybėmis ir (arba) galimybėmis</v>
      </c>
      <c r="C313" s="643">
        <f>'4'!V8</f>
        <v>0</v>
      </c>
    </row>
    <row r="314" spans="1:3" x14ac:dyDescent="0.25">
      <c r="A314" s="2" t="s">
        <v>79</v>
      </c>
      <c r="B314" s="509" t="str">
        <f t="shared" si="17"/>
        <v>Poreikio sąsaja su silpnybėmis ir (arba) grėsmėmis</v>
      </c>
      <c r="C314" s="643">
        <f>'4'!V9</f>
        <v>0</v>
      </c>
    </row>
    <row r="315" spans="1:3" ht="45" x14ac:dyDescent="0.25">
      <c r="A315" s="2" t="s">
        <v>80</v>
      </c>
      <c r="B315" s="509" t="str">
        <f t="shared" si="17"/>
        <v>Poreikio sąsaja su situacijos analizės rodikliais (poreikio dydžio, problemos masto, intervencijos poreikio kiekybinis pagrindimas)</v>
      </c>
      <c r="C315" s="643">
        <f>'4'!V10</f>
        <v>0</v>
      </c>
    </row>
    <row r="316" spans="1:3" ht="30" x14ac:dyDescent="0.25">
      <c r="A316" s="2" t="s">
        <v>81</v>
      </c>
      <c r="B316" s="509" t="str">
        <f t="shared" si="17"/>
        <v>Poreikio sąsaja su aukštesnio lygmens strateginiais dokumentais</v>
      </c>
      <c r="C316" s="643">
        <f>'4'!V11</f>
        <v>0</v>
      </c>
    </row>
    <row r="317" spans="1:3" x14ac:dyDescent="0.25">
      <c r="A317" s="2" t="s">
        <v>82</v>
      </c>
      <c r="B317" s="509" t="str">
        <f t="shared" si="17"/>
        <v>Poreikio sąsaja su VVG teritorijos gyventojų nuomone</v>
      </c>
      <c r="C317" s="643">
        <f>'4'!V12</f>
        <v>0</v>
      </c>
    </row>
    <row r="318" spans="1:3" x14ac:dyDescent="0.25">
      <c r="A318" s="2" t="s">
        <v>83</v>
      </c>
      <c r="B318" s="509" t="str">
        <f t="shared" si="17"/>
        <v>Poreikį tenkinančių VPS priemonių skaičius</v>
      </c>
      <c r="C318" s="644">
        <f>'4'!V13</f>
        <v>0</v>
      </c>
    </row>
    <row r="319" spans="1:3" x14ac:dyDescent="0.25">
      <c r="A319" s="2" t="s">
        <v>84</v>
      </c>
      <c r="B319" s="509" t="str">
        <f t="shared" si="17"/>
        <v>Susijęs nacionalinis poreikis 1</v>
      </c>
      <c r="C319" s="645" t="str">
        <f>'4'!V14</f>
        <v>Pasirinkite</v>
      </c>
    </row>
    <row r="320" spans="1:3" x14ac:dyDescent="0.25">
      <c r="A320" s="2" t="s">
        <v>85</v>
      </c>
      <c r="B320" s="509" t="str">
        <f t="shared" si="17"/>
        <v>Susijęs nacionalinis poreikis 2</v>
      </c>
      <c r="C320" s="645" t="str">
        <f>'4'!V15</f>
        <v>Pasirinkite</v>
      </c>
    </row>
    <row r="321" spans="1:3" x14ac:dyDescent="0.25">
      <c r="A321" s="2" t="s">
        <v>86</v>
      </c>
      <c r="B321" s="509" t="str">
        <f t="shared" si="17"/>
        <v>Susijęs nacionalinis poreikis 3</v>
      </c>
      <c r="C321" s="645" t="str">
        <f>'4'!V16</f>
        <v>Pasirinkite</v>
      </c>
    </row>
    <row r="322" spans="1:3" ht="45" x14ac:dyDescent="0.25">
      <c r="A322" s="2" t="s">
        <v>87</v>
      </c>
      <c r="B322" s="509" t="str">
        <f t="shared" si="17"/>
        <v>Ar poreikis siejasi su rezultato rodikliu R.3 (skaitmeninės technologijos; pilnas rodiklio pavadinimas 6 lape)?</v>
      </c>
      <c r="C322" s="646" t="str">
        <f>'4'!V17</f>
        <v>Ne</v>
      </c>
    </row>
    <row r="323" spans="1:3" ht="30" x14ac:dyDescent="0.25">
      <c r="A323" s="2" t="s">
        <v>88</v>
      </c>
      <c r="B323" s="509" t="str">
        <f t="shared" si="17"/>
        <v>Ar poreikis siejasi su rezultato rodikliu R.37 (darbo vietos; pilnas rodiklio pavadinimas 6 lape)?</v>
      </c>
      <c r="C323" s="646" t="str">
        <f>'4'!V18</f>
        <v>Ne</v>
      </c>
    </row>
    <row r="324" spans="1:3" ht="30" x14ac:dyDescent="0.25">
      <c r="A324" s="2" t="s">
        <v>89</v>
      </c>
      <c r="B324" s="509" t="str">
        <f t="shared" si="17"/>
        <v>Poreikis siejasi su rezultato rodikliu R.39 (kaimo verslai; pilnas rodiklio pavadinimas 6 lape)</v>
      </c>
      <c r="C324" s="646" t="str">
        <f>'4'!V19</f>
        <v>Ne</v>
      </c>
    </row>
    <row r="325" spans="1:3" ht="30" x14ac:dyDescent="0.25">
      <c r="A325" s="2" t="s">
        <v>90</v>
      </c>
      <c r="B325" s="509" t="str">
        <f t="shared" si="17"/>
        <v>Poreikis siejasi su rezultato rodikliu R.41 (paslaugos ir infrastruktūra; pilnas rodiklio pavadinimas 6 lape)</v>
      </c>
      <c r="C325" s="646" t="str">
        <f>'4'!V20</f>
        <v>Ne</v>
      </c>
    </row>
    <row r="326" spans="1:3" ht="30" x14ac:dyDescent="0.25">
      <c r="A326" s="2" t="s">
        <v>91</v>
      </c>
      <c r="B326" s="509" t="str">
        <f t="shared" si="17"/>
        <v>Poreikis siejasi su rezultato rodikliu R.42 (socialinė įtrauktis; pilnas rodiklio pavadinimas 6 lape)</v>
      </c>
      <c r="C326" s="646" t="str">
        <f>'4'!V21</f>
        <v>Ne</v>
      </c>
    </row>
    <row r="327" spans="1:3" x14ac:dyDescent="0.25">
      <c r="B327" s="647"/>
      <c r="C327" s="648"/>
    </row>
    <row r="328" spans="1:3" x14ac:dyDescent="0.25">
      <c r="B328" s="649"/>
      <c r="C328" s="650" t="str">
        <f>'4'!W6</f>
        <v>20 poreikis</v>
      </c>
    </row>
    <row r="329" spans="1:3" x14ac:dyDescent="0.25">
      <c r="A329" s="2" t="s">
        <v>16</v>
      </c>
      <c r="B329" s="509" t="str">
        <f>B312</f>
        <v>Poreikis</v>
      </c>
      <c r="C329" s="642">
        <f>'4'!W7</f>
        <v>0</v>
      </c>
    </row>
    <row r="330" spans="1:3" x14ac:dyDescent="0.25">
      <c r="A330" s="2" t="s">
        <v>17</v>
      </c>
      <c r="B330" s="509" t="str">
        <f t="shared" ref="B330:B343" si="18">B313</f>
        <v>Poreikio sąsaja su stiprybėmis ir (arba) galimybėmis</v>
      </c>
      <c r="C330" s="643">
        <f>'4'!W8</f>
        <v>0</v>
      </c>
    </row>
    <row r="331" spans="1:3" x14ac:dyDescent="0.25">
      <c r="A331" s="2" t="s">
        <v>79</v>
      </c>
      <c r="B331" s="509" t="str">
        <f t="shared" si="18"/>
        <v>Poreikio sąsaja su silpnybėmis ir (arba) grėsmėmis</v>
      </c>
      <c r="C331" s="643">
        <f>'4'!W9</f>
        <v>0</v>
      </c>
    </row>
    <row r="332" spans="1:3" ht="45" x14ac:dyDescent="0.25">
      <c r="A332" s="2" t="s">
        <v>80</v>
      </c>
      <c r="B332" s="509" t="str">
        <f t="shared" si="18"/>
        <v>Poreikio sąsaja su situacijos analizės rodikliais (poreikio dydžio, problemos masto, intervencijos poreikio kiekybinis pagrindimas)</v>
      </c>
      <c r="C332" s="643">
        <f>'4'!W10</f>
        <v>0</v>
      </c>
    </row>
    <row r="333" spans="1:3" ht="30" x14ac:dyDescent="0.25">
      <c r="A333" s="2" t="s">
        <v>81</v>
      </c>
      <c r="B333" s="509" t="str">
        <f t="shared" si="18"/>
        <v>Poreikio sąsaja su aukštesnio lygmens strateginiais dokumentais</v>
      </c>
      <c r="C333" s="643">
        <f>'4'!W11</f>
        <v>0</v>
      </c>
    </row>
    <row r="334" spans="1:3" x14ac:dyDescent="0.25">
      <c r="A334" s="2" t="s">
        <v>82</v>
      </c>
      <c r="B334" s="509" t="str">
        <f t="shared" si="18"/>
        <v>Poreikio sąsaja su VVG teritorijos gyventojų nuomone</v>
      </c>
      <c r="C334" s="643">
        <f>'4'!W12</f>
        <v>0</v>
      </c>
    </row>
    <row r="335" spans="1:3" x14ac:dyDescent="0.25">
      <c r="A335" s="2" t="s">
        <v>83</v>
      </c>
      <c r="B335" s="509" t="str">
        <f t="shared" si="18"/>
        <v>Poreikį tenkinančių VPS priemonių skaičius</v>
      </c>
      <c r="C335" s="644">
        <f>'4'!W13</f>
        <v>0</v>
      </c>
    </row>
    <row r="336" spans="1:3" x14ac:dyDescent="0.25">
      <c r="A336" s="2" t="s">
        <v>84</v>
      </c>
      <c r="B336" s="509" t="str">
        <f t="shared" si="18"/>
        <v>Susijęs nacionalinis poreikis 1</v>
      </c>
      <c r="C336" s="645" t="str">
        <f>'4'!W14</f>
        <v>Pasirinkite</v>
      </c>
    </row>
    <row r="337" spans="1:3" x14ac:dyDescent="0.25">
      <c r="A337" s="2" t="s">
        <v>85</v>
      </c>
      <c r="B337" s="509" t="str">
        <f t="shared" si="18"/>
        <v>Susijęs nacionalinis poreikis 2</v>
      </c>
      <c r="C337" s="645" t="str">
        <f>'4'!W15</f>
        <v>Pasirinkite</v>
      </c>
    </row>
    <row r="338" spans="1:3" x14ac:dyDescent="0.25">
      <c r="A338" s="2" t="s">
        <v>86</v>
      </c>
      <c r="B338" s="509" t="str">
        <f t="shared" si="18"/>
        <v>Susijęs nacionalinis poreikis 3</v>
      </c>
      <c r="C338" s="645" t="str">
        <f>'4'!W16</f>
        <v>Pasirinkite</v>
      </c>
    </row>
    <row r="339" spans="1:3" ht="45" x14ac:dyDescent="0.25">
      <c r="A339" s="2" t="s">
        <v>87</v>
      </c>
      <c r="B339" s="509" t="str">
        <f t="shared" si="18"/>
        <v>Ar poreikis siejasi su rezultato rodikliu R.3 (skaitmeninės technologijos; pilnas rodiklio pavadinimas 6 lape)?</v>
      </c>
      <c r="C339" s="646" t="str">
        <f>'4'!W17</f>
        <v>Ne</v>
      </c>
    </row>
    <row r="340" spans="1:3" ht="30" x14ac:dyDescent="0.25">
      <c r="A340" s="2" t="s">
        <v>88</v>
      </c>
      <c r="B340" s="509" t="str">
        <f t="shared" si="18"/>
        <v>Ar poreikis siejasi su rezultato rodikliu R.37 (darbo vietos; pilnas rodiklio pavadinimas 6 lape)?</v>
      </c>
      <c r="C340" s="646" t="str">
        <f>'4'!W18</f>
        <v>Ne</v>
      </c>
    </row>
    <row r="341" spans="1:3" ht="30" x14ac:dyDescent="0.25">
      <c r="A341" s="2" t="s">
        <v>89</v>
      </c>
      <c r="B341" s="509" t="str">
        <f t="shared" si="18"/>
        <v>Poreikis siejasi su rezultato rodikliu R.39 (kaimo verslai; pilnas rodiklio pavadinimas 6 lape)</v>
      </c>
      <c r="C341" s="646" t="str">
        <f>'4'!W19</f>
        <v>Ne</v>
      </c>
    </row>
    <row r="342" spans="1:3" ht="30" x14ac:dyDescent="0.25">
      <c r="A342" s="2" t="s">
        <v>90</v>
      </c>
      <c r="B342" s="509" t="str">
        <f t="shared" si="18"/>
        <v>Poreikis siejasi su rezultato rodikliu R.41 (paslaugos ir infrastruktūra; pilnas rodiklio pavadinimas 6 lape)</v>
      </c>
      <c r="C342" s="646" t="str">
        <f>'4'!W20</f>
        <v>Ne</v>
      </c>
    </row>
    <row r="343" spans="1:3" ht="30.75" thickBot="1" x14ac:dyDescent="0.3">
      <c r="A343" s="2" t="s">
        <v>91</v>
      </c>
      <c r="B343" s="516" t="str">
        <f t="shared" si="18"/>
        <v>Poreikis siejasi su rezultato rodikliu R.42 (socialinė įtrauktis; pilnas rodiklio pavadinimas 6 lape)</v>
      </c>
      <c r="C343" s="651" t="str">
        <f>'4'!W21</f>
        <v>Ne</v>
      </c>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543"/>
  <sheetViews>
    <sheetView zoomScaleNormal="100" workbookViewId="0">
      <selection activeCell="C27" sqref="C27"/>
    </sheetView>
  </sheetViews>
  <sheetFormatPr defaultColWidth="9.140625" defaultRowHeight="15" x14ac:dyDescent="0.25"/>
  <cols>
    <col min="1" max="1" width="8.7109375" style="605" customWidth="1"/>
    <col min="2" max="2" width="50.7109375" style="1" customWidth="1"/>
    <col min="3" max="3" width="50.7109375" style="383" customWidth="1"/>
    <col min="4" max="16384" width="9.140625" style="13"/>
  </cols>
  <sheetData>
    <row r="1" spans="1:5" s="113" customFormat="1" ht="18.75" x14ac:dyDescent="0.25">
      <c r="A1" s="116" t="str">
        <f>'10'!A1</f>
        <v>10.</v>
      </c>
      <c r="B1" s="116" t="str">
        <f>'10'!B1</f>
        <v>VPS priemonių aprašymas</v>
      </c>
      <c r="E1" s="108" t="s">
        <v>1512</v>
      </c>
    </row>
    <row r="2" spans="1:5" customFormat="1" x14ac:dyDescent="0.25">
      <c r="C2" s="153"/>
      <c r="E2" s="603" t="s">
        <v>1612</v>
      </c>
    </row>
    <row r="3" spans="1:5" x14ac:dyDescent="0.25">
      <c r="A3" s="1"/>
      <c r="B3" s="140" t="s">
        <v>1272</v>
      </c>
      <c r="C3" s="606" t="str">
        <f>'1'!C8</f>
        <v>ŠIRV</v>
      </c>
      <c r="E3" s="604" t="s">
        <v>1640</v>
      </c>
    </row>
    <row r="4" spans="1:5" customFormat="1" ht="15.75" thickBot="1" x14ac:dyDescent="0.3">
      <c r="C4" s="153"/>
      <c r="E4" s="603" t="s">
        <v>1639</v>
      </c>
    </row>
    <row r="5" spans="1:5" x14ac:dyDescent="0.25">
      <c r="A5" s="1"/>
      <c r="B5" s="666"/>
      <c r="C5" s="667" t="str">
        <f>'10'!D6</f>
        <v>1 priemonė</v>
      </c>
    </row>
    <row r="6" spans="1:5" x14ac:dyDescent="0.25">
      <c r="A6" s="2" t="s">
        <v>188</v>
      </c>
      <c r="B6" s="509" t="str">
        <f>'10'!B7</f>
        <v>Priemonės pavadinimas</v>
      </c>
      <c r="C6" s="668" t="str">
        <f>'10'!D7</f>
        <v>Verslo pradžia ir plėtra</v>
      </c>
    </row>
    <row r="7" spans="1:5" x14ac:dyDescent="0.25">
      <c r="A7" s="2" t="s">
        <v>189</v>
      </c>
      <c r="B7" s="669" t="str">
        <f>'10'!B8</f>
        <v>Priemonės rūšis</v>
      </c>
      <c r="C7" s="668" t="str">
        <f>'10'!D8</f>
        <v>Ne žemės ūkio verslo pradžia</v>
      </c>
    </row>
    <row r="8" spans="1:5" ht="30" x14ac:dyDescent="0.25">
      <c r="A8" s="2" t="s">
        <v>190</v>
      </c>
      <c r="B8" s="669" t="str">
        <f>'10'!B9</f>
        <v>VVG teritorijos poreikių, kuriuos tenkina priemonė, skaičius</v>
      </c>
      <c r="C8" s="668">
        <f>'10'!D9</f>
        <v>2</v>
      </c>
    </row>
    <row r="9" spans="1:5" x14ac:dyDescent="0.25">
      <c r="A9" s="2" t="s">
        <v>191</v>
      </c>
      <c r="B9" s="669" t="str">
        <f>'10'!B10</f>
        <v>BŽŪP tikslų, kuriuos įgyvendina priemonė, skaičius</v>
      </c>
      <c r="C9" s="668">
        <f>'10'!D10</f>
        <v>3</v>
      </c>
    </row>
    <row r="10" spans="1:5" ht="60" x14ac:dyDescent="0.25">
      <c r="A10" s="2" t="s">
        <v>192</v>
      </c>
      <c r="B10" s="669" t="str">
        <f>'10'!B11</f>
        <v>Pagrindinis BŽŪP tikslas, kurį įgyvendina VPS priemonė</v>
      </c>
      <c r="C10" s="670" t="str">
        <f>'10'!D11</f>
        <v>SO8. Skatinti užimtumą, augimą, lyčių lygybę, įskaitant moterų dalyvavimą ūkininkavimo veikloje, socialinę įtrauktį ir vietos plėtrą kaimo vietovėse, įskaitant žiedinę bioekonomiką ir tvarią miškininkystę</v>
      </c>
    </row>
    <row r="11" spans="1:5" ht="30" x14ac:dyDescent="0.25">
      <c r="A11" s="2" t="s">
        <v>193</v>
      </c>
      <c r="B11" s="671" t="str">
        <f>'10'!B12</f>
        <v>Ar priemonė prisideda prie 4 konkretaus BŽŪP tikslo? (tikslas nurodytas 5 lape)</v>
      </c>
      <c r="C11" s="672" t="str">
        <f>'10'!D12</f>
        <v>Taip</v>
      </c>
    </row>
    <row r="12" spans="1:5" ht="30" x14ac:dyDescent="0.25">
      <c r="A12" s="2" t="s">
        <v>194</v>
      </c>
      <c r="B12" s="671" t="str">
        <f>'10'!B13</f>
        <v>Ar priemonė prisideda prie 5 konkretaus BŽŪP tikslo? (tikslas nurodytas 5 lape)</v>
      </c>
      <c r="C12" s="672" t="str">
        <f>'10'!D13</f>
        <v>Ne</v>
      </c>
    </row>
    <row r="13" spans="1:5" ht="30" x14ac:dyDescent="0.25">
      <c r="A13" s="2" t="s">
        <v>195</v>
      </c>
      <c r="B13" s="671" t="str">
        <f>'10'!B14</f>
        <v>Ar priemonė prisideda prie 6 konkretaus BŽŪP tikslo? (tikslas nurodytas 5 lape)</v>
      </c>
      <c r="C13" s="672" t="str">
        <f>'10'!D14</f>
        <v>Ne</v>
      </c>
    </row>
    <row r="14" spans="1:5" ht="30" x14ac:dyDescent="0.25">
      <c r="A14" s="2" t="s">
        <v>196</v>
      </c>
      <c r="B14" s="671" t="str">
        <f>'10'!B15</f>
        <v>Ar priemonė prisideda prie 9 konkretaus BŽŪP tikslo? (tikslas nurodytas 5 lape)</v>
      </c>
      <c r="C14" s="672" t="str">
        <f>'10'!D15</f>
        <v>Taip</v>
      </c>
    </row>
    <row r="15" spans="1:5" x14ac:dyDescent="0.25">
      <c r="A15" s="2" t="s">
        <v>94</v>
      </c>
      <c r="B15" s="673" t="str">
        <f>'10'!B16</f>
        <v>A dalis. Priemonės intervencijos logika:</v>
      </c>
      <c r="C15" s="674"/>
    </row>
    <row r="16" spans="1:5" ht="240" x14ac:dyDescent="0.25">
      <c r="A16" s="2" t="s">
        <v>197</v>
      </c>
      <c r="B16" s="671" t="str">
        <f>'10'!B17</f>
        <v>Priemonės tikslas, ryšys su pagrindiniu BŽŪP tikslu ir VVG teritorijos poreikiais (problemomis ir (arba) potencialu), ryšys su VPS tema (jei taikoma)</v>
      </c>
      <c r="C16" s="675" t="str">
        <f>'10'!D17</f>
        <v xml:space="preserve">Tikslas - skatinti gyvybingą verslą, stiprinantį  kaimiškųjų vietovių ekonominį potencialą. Priemonė siejasi su BŽŪP SO8 tikslu ir įgyvendina jos siekius skirtus ekonomikos augimui ir darbo vietų kūrimui. Priemonės įgyvendinimas prisidės prie BŽŪP R.37, R.39, R.41 rodiklių įgyvendinimo.  Parama ekonominės veiklos vystymui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nes skatins ekonominę VVG teritorijos plėtrą.  </v>
      </c>
    </row>
    <row r="17" spans="1:3" ht="150" x14ac:dyDescent="0.25">
      <c r="A17" s="2" t="s">
        <v>198</v>
      </c>
      <c r="B17" s="669" t="str">
        <f>'10'!B18</f>
        <v>Pokytis, kurio siekiama VPS priemone</v>
      </c>
      <c r="C17" s="675" t="str">
        <f>'10'!D18</f>
        <v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v>
      </c>
    </row>
    <row r="18" spans="1:3" ht="135" x14ac:dyDescent="0.25">
      <c r="A18" s="2" t="s">
        <v>199</v>
      </c>
      <c r="B18" s="509" t="str">
        <f>'10'!B19</f>
        <v>Kaip priemonė prisidės prie horizontalaus tikslo d įgyvendinimo? (pildoma, jei taikoma)</v>
      </c>
      <c r="C18" s="675" t="str">
        <f>'10'!D19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9" spans="1:3" ht="30" x14ac:dyDescent="0.25">
      <c r="A19" s="2" t="s">
        <v>200</v>
      </c>
      <c r="B19" s="509" t="str">
        <f>'10'!B20</f>
        <v>Kaip priemonė prisidės prie horizontalaus tikslo e įgyvendinimo? (pildoma, jei taikoma)</v>
      </c>
      <c r="C19" s="675" t="str">
        <f>'10'!D20</f>
        <v>Netaikoma</v>
      </c>
    </row>
    <row r="20" spans="1:3" ht="30" x14ac:dyDescent="0.25">
      <c r="A20" s="2" t="s">
        <v>201</v>
      </c>
      <c r="B20" s="509" t="str">
        <f>'10'!B21</f>
        <v>Kaip priemonė prisidės prie horizontalaus tikslo f įgyvendinimo? (pildoma, jei taikoma)</v>
      </c>
      <c r="C20" s="675" t="str">
        <f>'10'!D21</f>
        <v>Netaikoma</v>
      </c>
    </row>
    <row r="21" spans="1:3" ht="105" x14ac:dyDescent="0.25">
      <c r="A21" s="2" t="s">
        <v>202</v>
      </c>
      <c r="B21" s="509" t="str">
        <f>'10'!B22</f>
        <v>Kaip priemonė prisidės prie horizontalaus tikslo i įgyvendinimo? (pildoma, jei taikoma)</v>
      </c>
      <c r="C21" s="675" t="str">
        <f>'10'!D22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22" spans="1:3" ht="30" x14ac:dyDescent="0.25">
      <c r="A22" s="2" t="s">
        <v>203</v>
      </c>
      <c r="B22" s="673" t="str">
        <f>'10'!B23</f>
        <v>B dalis. Pareiškėjų ir projektų tinkamumo sąlygos, projektų atrankos principai:</v>
      </c>
      <c r="C22" s="674"/>
    </row>
    <row r="23" spans="1:3" ht="30" x14ac:dyDescent="0.25">
      <c r="A23" s="2" t="s">
        <v>204</v>
      </c>
      <c r="B23" s="509" t="str">
        <f>'10'!B24</f>
        <v>Pagal priemonę remiamos veiklos</v>
      </c>
      <c r="C23" s="675" t="str">
        <f>'10'!D24</f>
        <v>Bus remiamos veiklos reikalingos verslui pradėti ir plėtoti</v>
      </c>
    </row>
    <row r="24" spans="1:3" ht="45" x14ac:dyDescent="0.25">
      <c r="A24" s="2" t="s">
        <v>205</v>
      </c>
      <c r="B24" s="669" t="str">
        <f>'10'!B25</f>
        <v>Tinkami pareiškėjai ir partneriai (jei taikomas reikalavimas projektus įgyvendinti su partneriais)</v>
      </c>
      <c r="C24" s="675" t="str">
        <f>'10'!D25</f>
        <v xml:space="preserve"> VVG teritorijoje registruoti privatūs juridiniai asmenys (LMMĮ), naujai įsteigtos labai mažos įmonės, fiziniai asmenys (vyresni nei 18 m.), ūkininkai</v>
      </c>
    </row>
    <row r="25" spans="1:3" ht="45" x14ac:dyDescent="0.25">
      <c r="A25" s="2" t="s">
        <v>206</v>
      </c>
      <c r="B25" s="669" t="str">
        <f>'10'!B26</f>
        <v>Priemonės tikslinė grupė (pildoma, jei nesutampa su tinkamais pareiškėjais ir (arba) partneriais)</v>
      </c>
      <c r="C25" s="675" t="str">
        <f>'10'!D26</f>
        <v xml:space="preserve"> VVG teritorijoje registruoti privatūs juridiniai asmenys (LMMĮ), naujai įsteigtos labai mažos įmonės, fiziniai asmenys (vyresni nei 18 m.), ūkininkai</v>
      </c>
    </row>
    <row r="26" spans="1:3" x14ac:dyDescent="0.25">
      <c r="A26" s="2" t="s">
        <v>725</v>
      </c>
      <c r="B26" s="509" t="str">
        <f>'10'!B27</f>
        <v>Tinkamumo sąlygos pareiškėjams ir projektams</v>
      </c>
      <c r="C26" s="675" t="str">
        <f>'10'!D27</f>
        <v>Sąlygos numatytos SP ir VP administravimo taisyklėse</v>
      </c>
    </row>
    <row r="27" spans="1:3" ht="105" x14ac:dyDescent="0.25">
      <c r="A27" s="2" t="s">
        <v>726</v>
      </c>
      <c r="B27" s="671" t="str">
        <f>'10'!B28</f>
        <v>Projektų atrankos principai</v>
      </c>
      <c r="C27" s="675" t="str">
        <f>'10'!D28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sumanaus turizmo plėtrai ir kt. </v>
      </c>
    </row>
    <row r="28" spans="1:3" x14ac:dyDescent="0.25">
      <c r="A28" s="2" t="s">
        <v>727</v>
      </c>
      <c r="B28" s="509" t="str">
        <f>'10'!B29</f>
        <v>Planuojamų kvietimų teikti paraiškas skaičius</v>
      </c>
      <c r="C28" s="668">
        <f>'10'!D29</f>
        <v>3</v>
      </c>
    </row>
    <row r="29" spans="1:3" x14ac:dyDescent="0.25">
      <c r="A29" s="2" t="s">
        <v>728</v>
      </c>
      <c r="B29" s="649" t="str">
        <f>'10'!B30</f>
        <v>C dalis. Paramos dydžiai:</v>
      </c>
      <c r="C29" s="674"/>
    </row>
    <row r="30" spans="1:3" x14ac:dyDescent="0.25">
      <c r="A30" s="2" t="s">
        <v>729</v>
      </c>
      <c r="B30" s="509" t="str">
        <f>'10'!B31</f>
        <v>Didžiausia paramos suma vietos projektui, Eur</v>
      </c>
      <c r="C30" s="675" t="str">
        <f>'10'!D31</f>
        <v xml:space="preserve">iki 100 000 </v>
      </c>
    </row>
    <row r="31" spans="1:3" x14ac:dyDescent="0.25">
      <c r="A31" s="2" t="s">
        <v>730</v>
      </c>
      <c r="B31" s="509" t="str">
        <f>'10'!B32</f>
        <v xml:space="preserve">Paramos lyginamoji dalis, proc. </v>
      </c>
      <c r="C31" s="675" t="str">
        <f>'10'!D32</f>
        <v xml:space="preserve">iki 65 </v>
      </c>
    </row>
    <row r="32" spans="1:3" x14ac:dyDescent="0.25">
      <c r="A32" s="2" t="s">
        <v>731</v>
      </c>
      <c r="B32" s="509" t="str">
        <f>'10'!B33</f>
        <v>Planuojama paramos suma priemonei, Eur</v>
      </c>
      <c r="C32" s="676">
        <f>'10'!D33</f>
        <v>700000</v>
      </c>
    </row>
    <row r="33" spans="1:3" x14ac:dyDescent="0.25">
      <c r="A33" s="2" t="s">
        <v>732</v>
      </c>
      <c r="B33" s="509" t="str">
        <f>'10'!B34</f>
        <v>Planuojama paremti projektų (rodiklis L700)</v>
      </c>
      <c r="C33" s="677">
        <f>'10'!D34</f>
        <v>7</v>
      </c>
    </row>
    <row r="34" spans="1:3" ht="45" x14ac:dyDescent="0.25">
      <c r="A34" s="2" t="s">
        <v>733</v>
      </c>
      <c r="B34" s="509" t="str">
        <f>'10'!B35</f>
        <v>Paaiškinimas, kaip nustatyta rodiklio L700 reikšmė</v>
      </c>
      <c r="C34" s="675" t="str">
        <f>'10'!D35</f>
        <v xml:space="preserve">Pagal maksimalią paramos sumą vienam projektui įgyvendinti, įvertinus 2014-2020 m. VPS įgyvendinimo patirtį ir kaimo plėtros dalyvių iniciatyvas </v>
      </c>
    </row>
    <row r="35" spans="1:3" ht="30" x14ac:dyDescent="0.25">
      <c r="A35" s="2" t="s">
        <v>734</v>
      </c>
      <c r="B35" s="649" t="str">
        <f>'10'!B36</f>
        <v>D dalis. Priemonės indėlis į ES ir nacionalinių horizontaliųjų principų įgyvendinimą:</v>
      </c>
      <c r="C35" s="674"/>
    </row>
    <row r="36" spans="1:3" x14ac:dyDescent="0.25">
      <c r="A36" s="2" t="s">
        <v>735</v>
      </c>
      <c r="B36" s="678" t="str">
        <f>'10'!B37</f>
        <v>Subregioninės vietovės principas:</v>
      </c>
      <c r="C36" s="674"/>
    </row>
    <row r="37" spans="1:3" ht="30" x14ac:dyDescent="0.25">
      <c r="A37" s="2" t="s">
        <v>736</v>
      </c>
      <c r="B37" s="509" t="str">
        <f>'10'!B38</f>
        <v>Ar siekiama, kad pagal priemonę finansuojami projektai apimtų visas VVG teritorijos seniūnijas?</v>
      </c>
      <c r="C37" s="670" t="str">
        <f>'10'!D38</f>
        <v>Taip</v>
      </c>
    </row>
    <row r="38" spans="1:3" ht="75" x14ac:dyDescent="0.25">
      <c r="A38" s="2" t="s">
        <v>737</v>
      </c>
      <c r="B38" s="509" t="str">
        <f>'10'!B39</f>
        <v>Pasirinkimo pagrindimas</v>
      </c>
      <c r="C38" s="675" t="str">
        <f>'10'!D39</f>
        <v xml:space="preserve">Bus sudarytos sąlygos teikti paraiškas bet kurios seniniūnijos pareiškėjams. Veiklų specifika sudarys galimybes projekto rezultatais naudotis visiems VVG teritorijos gyventojams. Bus užtikrintas Taisyklių 17.2.3.1 punkto įgyvendinimas </v>
      </c>
    </row>
    <row r="39" spans="1:3" x14ac:dyDescent="0.25">
      <c r="A39" s="2" t="s">
        <v>738</v>
      </c>
      <c r="B39" s="678" t="str">
        <f>'10'!B40</f>
        <v>Partnerystės principas:</v>
      </c>
      <c r="C39" s="674"/>
    </row>
    <row r="40" spans="1:3" ht="30" x14ac:dyDescent="0.25">
      <c r="A40" s="2" t="s">
        <v>739</v>
      </c>
      <c r="B40" s="509" t="str">
        <f>'10'!B41</f>
        <v>Ar siekiama, kad pagal priemonę finansuojami projektai būtų vykdomi su partneriais?</v>
      </c>
      <c r="C40" s="670" t="str">
        <f>'10'!D41</f>
        <v>Ne</v>
      </c>
    </row>
    <row r="41" spans="1:3" x14ac:dyDescent="0.25">
      <c r="A41" s="2" t="s">
        <v>740</v>
      </c>
      <c r="B41" s="509" t="str">
        <f>'10'!B42</f>
        <v>Pasirinkimo pagrindimas</v>
      </c>
      <c r="C41" s="675" t="str">
        <f>'10'!D42</f>
        <v>Netaikoma</v>
      </c>
    </row>
    <row r="42" spans="1:3" x14ac:dyDescent="0.25">
      <c r="A42" s="2" t="s">
        <v>741</v>
      </c>
      <c r="B42" s="678" t="str">
        <f>'10'!B43</f>
        <v>Inovacijų principas:</v>
      </c>
      <c r="C42" s="674"/>
    </row>
    <row r="43" spans="1:3" ht="30" x14ac:dyDescent="0.25">
      <c r="A43" s="2" t="s">
        <v>742</v>
      </c>
      <c r="B43" s="509" t="str">
        <f>'10'!B44</f>
        <v>Ar siekiama, kad pagal priemonę finansuojami projektai būtų skirti inovacijoms vietos lygiu diegti?</v>
      </c>
      <c r="C43" s="670" t="str">
        <f>'10'!D44</f>
        <v>Taip, pasirinktinai</v>
      </c>
    </row>
    <row r="44" spans="1:3" x14ac:dyDescent="0.25">
      <c r="A44" s="2" t="s">
        <v>743</v>
      </c>
      <c r="B44" s="509" t="str">
        <f>'10'!B45</f>
        <v>Pasirinkimo pagrindimas</v>
      </c>
      <c r="C44" s="675" t="str">
        <f>'10'!D45</f>
        <v>Bus finansuojami inovaciniai sprendimai</v>
      </c>
    </row>
    <row r="45" spans="1:3" ht="30" x14ac:dyDescent="0.25">
      <c r="A45" s="2" t="s">
        <v>744</v>
      </c>
      <c r="B45" s="509" t="str">
        <f>'10'!B46</f>
        <v>Planuojama paremti projektų, skirtų inovacijoms vietos lygiu diegti (rodiklis L710)</v>
      </c>
      <c r="C45" s="677">
        <f>'10'!D46</f>
        <v>0</v>
      </c>
    </row>
    <row r="46" spans="1:3" x14ac:dyDescent="0.25">
      <c r="A46" s="2" t="s">
        <v>745</v>
      </c>
      <c r="B46" s="678" t="str">
        <f>'10'!B47</f>
        <v>Lyčių lygybė ir nediskriminavimas:</v>
      </c>
      <c r="C46" s="674"/>
    </row>
    <row r="47" spans="1:3" ht="30" x14ac:dyDescent="0.25">
      <c r="A47" s="2" t="s">
        <v>746</v>
      </c>
      <c r="B47" s="509" t="str">
        <f>'10'!B48</f>
        <v>Ar pagal priemonę finansuojami projektai, skirti lyčių lygybei ir nediskriminavimui?</v>
      </c>
      <c r="C47" s="670" t="str">
        <f>'10'!D48</f>
        <v>Taip</v>
      </c>
    </row>
    <row r="48" spans="1:3" ht="60" x14ac:dyDescent="0.25">
      <c r="A48" s="2" t="s">
        <v>747</v>
      </c>
      <c r="B48" s="509" t="str">
        <f>'10'!B49</f>
        <v>Pasirinkimo pagrindimas (jei taip, kaip bus užtikrinta)</v>
      </c>
      <c r="C48" s="675" t="str">
        <f>'10'!D49</f>
        <v xml:space="preserve">Taikant lyčių lygybės ir nediskriminavimo principus, bus sudarytos vienodos galimybės pateikti VP paraiškas, jas įgyvendinti ir naudotis įgyvendinto projekto rezultatais </v>
      </c>
    </row>
    <row r="49" spans="1:3" x14ac:dyDescent="0.25">
      <c r="A49" s="2" t="s">
        <v>748</v>
      </c>
      <c r="B49" s="678" t="str">
        <f>'10'!B50</f>
        <v>Jaunimas:</v>
      </c>
      <c r="C49" s="674"/>
    </row>
    <row r="50" spans="1:3" ht="30" x14ac:dyDescent="0.25">
      <c r="A50" s="2" t="s">
        <v>749</v>
      </c>
      <c r="B50" s="509" t="str">
        <f>'10'!B51</f>
        <v>Ar pagal priemonę finansuojami projektai, skirti jaunimui?</v>
      </c>
      <c r="C50" s="670" t="str">
        <f>'10'!D51</f>
        <v>Taip</v>
      </c>
    </row>
    <row r="51" spans="1:3" ht="45" x14ac:dyDescent="0.25">
      <c r="A51" s="2" t="s">
        <v>750</v>
      </c>
      <c r="B51" s="509" t="str">
        <f>'10'!B52</f>
        <v>Pasirinkimo pagrindimas (jei taip, kaip bus užtikrinta)</v>
      </c>
      <c r="C51" s="675" t="str">
        <f>'10'!D52</f>
        <v>Atrenkant projektus numatyta, kad visų pirma finansuojamos projektų paraiškos, kurias teikia fiziniai asmenys ne vyresni nei 40 metų amžiaus</v>
      </c>
    </row>
    <row r="52" spans="1:3" x14ac:dyDescent="0.25">
      <c r="A52" s="2" t="s">
        <v>751</v>
      </c>
      <c r="B52" s="673" t="str">
        <f>'10'!B53</f>
        <v>E dalis. Priemonės rezultato rodikliai:</v>
      </c>
      <c r="C52" s="674"/>
    </row>
    <row r="53" spans="1:3" x14ac:dyDescent="0.25">
      <c r="A53" s="2" t="s">
        <v>752</v>
      </c>
      <c r="B53" s="678" t="str">
        <f>'10'!B54</f>
        <v>SP rezultato rodiklių taikymas priemonei:</v>
      </c>
      <c r="C53" s="674"/>
    </row>
    <row r="54" spans="1:3" x14ac:dyDescent="0.25">
      <c r="A54" s="2" t="s">
        <v>753</v>
      </c>
      <c r="B54" s="679" t="str">
        <f>'10'!B55</f>
        <v>R.3</v>
      </c>
      <c r="C54" s="680" t="str">
        <f>'10'!D55</f>
        <v>Ne</v>
      </c>
    </row>
    <row r="55" spans="1:3" x14ac:dyDescent="0.25">
      <c r="A55" s="2" t="s">
        <v>754</v>
      </c>
      <c r="B55" s="679" t="str">
        <f>'10'!B56</f>
        <v>R.37</v>
      </c>
      <c r="C55" s="680" t="str">
        <f>'10'!D56</f>
        <v>Taip</v>
      </c>
    </row>
    <row r="56" spans="1:3" x14ac:dyDescent="0.25">
      <c r="A56" s="2" t="s">
        <v>755</v>
      </c>
      <c r="B56" s="679" t="str">
        <f>'10'!B57</f>
        <v>R.39</v>
      </c>
      <c r="C56" s="680" t="str">
        <f>'10'!D57</f>
        <v>Taip</v>
      </c>
    </row>
    <row r="57" spans="1:3" x14ac:dyDescent="0.25">
      <c r="A57" s="2" t="s">
        <v>756</v>
      </c>
      <c r="B57" s="679" t="str">
        <f>'10'!B58</f>
        <v>R.41</v>
      </c>
      <c r="C57" s="680" t="str">
        <f>'10'!D58</f>
        <v>Taip</v>
      </c>
    </row>
    <row r="58" spans="1:3" x14ac:dyDescent="0.25">
      <c r="A58" s="2" t="s">
        <v>757</v>
      </c>
      <c r="B58" s="679" t="str">
        <f>'10'!B59</f>
        <v>R.42</v>
      </c>
      <c r="C58" s="680" t="str">
        <f>'10'!D59</f>
        <v>Ne</v>
      </c>
    </row>
    <row r="59" spans="1:3" x14ac:dyDescent="0.25">
      <c r="A59" s="2" t="s">
        <v>758</v>
      </c>
      <c r="B59" s="678" t="str">
        <f>'10'!B60</f>
        <v>VPS rodiklių taikymas priemonei:</v>
      </c>
      <c r="C59" s="674"/>
    </row>
    <row r="60" spans="1:3" x14ac:dyDescent="0.25">
      <c r="A60" s="2" t="s">
        <v>759</v>
      </c>
      <c r="B60" s="679" t="str">
        <f>'10'!B61</f>
        <v>ŠIRV-P.1</v>
      </c>
      <c r="C60" s="680" t="str">
        <f>'10'!D61</f>
        <v>Ne</v>
      </c>
    </row>
    <row r="61" spans="1:3" x14ac:dyDescent="0.25">
      <c r="A61" s="2" t="s">
        <v>760</v>
      </c>
      <c r="B61" s="679" t="str">
        <f>'10'!B62</f>
        <v>ŠIRV-P.2</v>
      </c>
      <c r="C61" s="680" t="str">
        <f>'10'!D62</f>
        <v>Ne</v>
      </c>
    </row>
    <row r="62" spans="1:3" x14ac:dyDescent="0.25">
      <c r="A62" s="2" t="s">
        <v>761</v>
      </c>
      <c r="B62" s="679" t="str">
        <f>'10'!B63</f>
        <v>ŠIRV-P.3</v>
      </c>
      <c r="C62" s="680" t="str">
        <f>'10'!D63</f>
        <v>Ne</v>
      </c>
    </row>
    <row r="63" spans="1:3" x14ac:dyDescent="0.25">
      <c r="A63" s="2" t="s">
        <v>762</v>
      </c>
      <c r="B63" s="679" t="str">
        <f>'10'!B64</f>
        <v>ŠIRV-P.4</v>
      </c>
      <c r="C63" s="680" t="str">
        <f>'10'!D64</f>
        <v>Ne</v>
      </c>
    </row>
    <row r="64" spans="1:3" x14ac:dyDescent="0.25">
      <c r="A64" s="2" t="s">
        <v>763</v>
      </c>
      <c r="B64" s="679" t="str">
        <f>'10'!B65</f>
        <v>ŠIRV-P.5</v>
      </c>
      <c r="C64" s="680" t="str">
        <f>'10'!D65</f>
        <v>Ne</v>
      </c>
    </row>
    <row r="65" spans="1:3" x14ac:dyDescent="0.25">
      <c r="A65" s="2" t="s">
        <v>764</v>
      </c>
      <c r="B65" s="679" t="str">
        <f>'10'!B66</f>
        <v>ŠIRV-P.6</v>
      </c>
      <c r="C65" s="680" t="str">
        <f>'10'!D66</f>
        <v>Ne</v>
      </c>
    </row>
    <row r="66" spans="1:3" x14ac:dyDescent="0.25">
      <c r="A66" s="2" t="s">
        <v>765</v>
      </c>
      <c r="B66" s="679" t="str">
        <f>'10'!B67</f>
        <v>ŠIRV-P.7</v>
      </c>
      <c r="C66" s="680" t="str">
        <f>'10'!D67</f>
        <v>Ne</v>
      </c>
    </row>
    <row r="67" spans="1:3" x14ac:dyDescent="0.25">
      <c r="A67" s="2" t="s">
        <v>766</v>
      </c>
      <c r="B67" s="679" t="str">
        <f>'10'!B68</f>
        <v>ŠIRV-P.8</v>
      </c>
      <c r="C67" s="680" t="str">
        <f>'10'!D68</f>
        <v>Ne</v>
      </c>
    </row>
    <row r="68" spans="1:3" x14ac:dyDescent="0.25">
      <c r="A68" s="2" t="s">
        <v>767</v>
      </c>
      <c r="B68" s="679" t="str">
        <f>'10'!B69</f>
        <v>ŠIRV-P.9</v>
      </c>
      <c r="C68" s="680" t="str">
        <f>'10'!D69</f>
        <v>Ne</v>
      </c>
    </row>
    <row r="69" spans="1:3" x14ac:dyDescent="0.25">
      <c r="A69" s="2" t="s">
        <v>768</v>
      </c>
      <c r="B69" s="681" t="str">
        <f>'10'!B70</f>
        <v>ŠIRV-P.10</v>
      </c>
      <c r="C69" s="682" t="str">
        <f>'10'!D70</f>
        <v>Ne</v>
      </c>
    </row>
    <row r="70" spans="1:3" x14ac:dyDescent="0.25">
      <c r="A70" s="2" t="s">
        <v>769</v>
      </c>
      <c r="B70" s="673" t="str">
        <f>'10'!B71</f>
        <v>F dalis. Pagal priemonę remiamų projektų pobūdis:</v>
      </c>
      <c r="C70" s="674"/>
    </row>
    <row r="71" spans="1:3" x14ac:dyDescent="0.25">
      <c r="A71" s="2" t="s">
        <v>770</v>
      </c>
      <c r="B71" s="669" t="str">
        <f>'10'!B72</f>
        <v>Remiami pelno projektai</v>
      </c>
      <c r="C71" s="670" t="str">
        <f>'10'!D72</f>
        <v>Taip</v>
      </c>
    </row>
    <row r="72" spans="1:3" ht="60" x14ac:dyDescent="0.25">
      <c r="A72" s="2" t="s">
        <v>771</v>
      </c>
      <c r="B72" s="671" t="str">
        <f>'10'!B73</f>
        <v>Remiami projektai, susiję su žinių perdavimu, įskaitant konsultacijas, mokymą ir keitimąsi žiniomis apie tvarią, ekonominę, socialinę, aplinką ir klimatą tausojančią veiklą (aktualu rodikliui L801)</v>
      </c>
      <c r="C72" s="670" t="str">
        <f>'10'!D73</f>
        <v>Ne</v>
      </c>
    </row>
    <row r="73" spans="1:3" ht="75" x14ac:dyDescent="0.25">
      <c r="A73" s="2" t="s">
        <v>772</v>
      </c>
      <c r="B73" s="671" t="str">
        <f>'10'!B74</f>
        <v>Remiami projektai, susiję su gamintojų organizacijomis, vietinėmis rinkomis, trumpomis tiekimo grandinėmis ir kokybės schemomis, įskaitant paramą investicijoms, rinkodaros veiklą ir kt. (aktualu rodikliui L802)</v>
      </c>
      <c r="C73" s="670" t="str">
        <f>'10'!D74</f>
        <v>Ne</v>
      </c>
    </row>
    <row r="74" spans="1:3" ht="45" x14ac:dyDescent="0.25">
      <c r="A74" s="2" t="s">
        <v>773</v>
      </c>
      <c r="B74" s="671" t="str">
        <f>'10'!B75</f>
        <v>Remiami projektai, susiję su atsinaujinančios energijos gamybos pajėgumais, įskaitant biologinę (aktualu rodikliui L803)</v>
      </c>
      <c r="C74" s="670" t="str">
        <f>'10'!D75</f>
        <v>Ne</v>
      </c>
    </row>
    <row r="75" spans="1:3" ht="60" x14ac:dyDescent="0.25">
      <c r="A75" s="2" t="s">
        <v>774</v>
      </c>
      <c r="B75" s="671" t="str">
        <f>'10'!B76</f>
        <v>Remiami projektai, prisidedantys prie aplinkos tvarumo, klimato kaitos švelninimo bei prisitaikymo prie jos tikslų įgyvendinimo kaimo vietovėse (aktualu rodikliui L804)</v>
      </c>
      <c r="C75" s="670" t="str">
        <f>'10'!D76</f>
        <v>Taip</v>
      </c>
    </row>
    <row r="76" spans="1:3" ht="30" x14ac:dyDescent="0.25">
      <c r="A76" s="2" t="s">
        <v>775</v>
      </c>
      <c r="B76" s="671" t="str">
        <f>'10'!B77</f>
        <v>Remiami projektai, kurie kuria darbo vietas (aktualu rodikliui L805)</v>
      </c>
      <c r="C76" s="670" t="str">
        <f>'10'!D77</f>
        <v>Taip</v>
      </c>
    </row>
    <row r="77" spans="1:3" ht="30" x14ac:dyDescent="0.25">
      <c r="A77" s="2" t="s">
        <v>776</v>
      </c>
      <c r="B77" s="671" t="str">
        <f>'10'!B78</f>
        <v>Remiami kaimo verslų, įskaitant bioekonomiką, projektai (aktualu rodikliui L 806)</v>
      </c>
      <c r="C77" s="670" t="str">
        <f>'10'!D78</f>
        <v>Taip</v>
      </c>
    </row>
    <row r="78" spans="1:3" ht="30" x14ac:dyDescent="0.25">
      <c r="A78" s="2" t="s">
        <v>777</v>
      </c>
      <c r="B78" s="671" t="str">
        <f>'10'!B79</f>
        <v>Remiami projektai, susiję su sumanių kaimų strategijomis (aktualu rodikliui L807)</v>
      </c>
      <c r="C78" s="670" t="str">
        <f>'10'!D79</f>
        <v>Ne</v>
      </c>
    </row>
    <row r="79" spans="1:3" ht="30" x14ac:dyDescent="0.25">
      <c r="A79" s="2" t="s">
        <v>778</v>
      </c>
      <c r="B79" s="671" t="str">
        <f>'10'!B80</f>
        <v>Remiami projektai, gerinantys paslaugų prieinamumą ir infrastruktūrą (aktualu rodikliui L808)</v>
      </c>
      <c r="C79" s="670" t="str">
        <f>'10'!D80</f>
        <v>Taip</v>
      </c>
    </row>
    <row r="80" spans="1:3" ht="30" x14ac:dyDescent="0.25">
      <c r="A80" s="2" t="s">
        <v>779</v>
      </c>
      <c r="B80" s="671" t="str">
        <f>'10'!B81</f>
        <v>Remiami socialinės įtraukties projektai (aktualu rodikliui L809)</v>
      </c>
      <c r="C80" s="670" t="str">
        <f>'10'!D81</f>
        <v>Ne</v>
      </c>
    </row>
    <row r="81" spans="1:3" x14ac:dyDescent="0.25">
      <c r="A81" s="2"/>
      <c r="B81" s="647"/>
      <c r="C81" s="683"/>
    </row>
    <row r="82" spans="1:3" x14ac:dyDescent="0.25">
      <c r="A82" s="1"/>
      <c r="B82" s="362"/>
      <c r="C82" s="684" t="str">
        <f>'10'!E6</f>
        <v>2 priemonė</v>
      </c>
    </row>
    <row r="83" spans="1:3" x14ac:dyDescent="0.25">
      <c r="A83" s="2" t="s">
        <v>188</v>
      </c>
      <c r="B83" s="509" t="str">
        <f>B6</f>
        <v>Priemonės pavadinimas</v>
      </c>
      <c r="C83" s="668" t="str">
        <f>'10'!E7</f>
        <v>Kaimo bendruomenių ir NVO iniciatyvų įgyvendinimas</v>
      </c>
    </row>
    <row r="84" spans="1:3" x14ac:dyDescent="0.25">
      <c r="A84" s="2" t="s">
        <v>189</v>
      </c>
      <c r="B84" s="669" t="str">
        <f t="shared" ref="B84:B147" si="0">B7</f>
        <v>Priemonės rūšis</v>
      </c>
      <c r="C84" s="668" t="str">
        <f>'10'!E8</f>
        <v>Veiklos projektai</v>
      </c>
    </row>
    <row r="85" spans="1:3" ht="30" x14ac:dyDescent="0.25">
      <c r="A85" s="2" t="s">
        <v>190</v>
      </c>
      <c r="B85" s="669" t="str">
        <f t="shared" si="0"/>
        <v>VVG teritorijos poreikių, kuriuos tenkina priemonė, skaičius</v>
      </c>
      <c r="C85" s="668">
        <f>'10'!E9</f>
        <v>2</v>
      </c>
    </row>
    <row r="86" spans="1:3" x14ac:dyDescent="0.25">
      <c r="A86" s="2" t="s">
        <v>191</v>
      </c>
      <c r="B86" s="669" t="str">
        <f t="shared" si="0"/>
        <v>BŽŪP tikslų, kuriuos įgyvendina priemonė, skaičius</v>
      </c>
      <c r="C86" s="668">
        <f>'10'!E10</f>
        <v>3</v>
      </c>
    </row>
    <row r="87" spans="1:3" ht="60" x14ac:dyDescent="0.25">
      <c r="A87" s="2" t="s">
        <v>192</v>
      </c>
      <c r="B87" s="669" t="str">
        <f t="shared" si="0"/>
        <v>Pagrindinis BŽŪP tikslas, kurį įgyvendina VPS priemonė</v>
      </c>
      <c r="C87" s="670" t="str">
        <f>'10'!E11</f>
        <v>SO8. Skatinti užimtumą, augimą, lyčių lygybę, įskaitant moterų dalyvavimą ūkininkavimo veikloje, socialinę įtrauktį ir vietos plėtrą kaimo vietovėse, įskaitant žiedinę bioekonomiką ir tvarią miškininkystę</v>
      </c>
    </row>
    <row r="88" spans="1:3" ht="30" x14ac:dyDescent="0.25">
      <c r="A88" s="2" t="s">
        <v>193</v>
      </c>
      <c r="B88" s="671" t="str">
        <f t="shared" si="0"/>
        <v>Ar priemonė prisideda prie 4 konkretaus BŽŪP tikslo? (tikslas nurodytas 5 lape)</v>
      </c>
      <c r="C88" s="670" t="str">
        <f>'10'!E12</f>
        <v>Taip</v>
      </c>
    </row>
    <row r="89" spans="1:3" ht="30" x14ac:dyDescent="0.25">
      <c r="A89" s="2" t="s">
        <v>194</v>
      </c>
      <c r="B89" s="671" t="str">
        <f t="shared" si="0"/>
        <v>Ar priemonė prisideda prie 5 konkretaus BŽŪP tikslo? (tikslas nurodytas 5 lape)</v>
      </c>
      <c r="C89" s="670" t="str">
        <f>'10'!E13</f>
        <v>Ne</v>
      </c>
    </row>
    <row r="90" spans="1:3" ht="30" x14ac:dyDescent="0.25">
      <c r="A90" s="2" t="s">
        <v>195</v>
      </c>
      <c r="B90" s="671" t="str">
        <f t="shared" si="0"/>
        <v>Ar priemonė prisideda prie 6 konkretaus BŽŪP tikslo? (tikslas nurodytas 5 lape)</v>
      </c>
      <c r="C90" s="670" t="str">
        <f>'10'!E14</f>
        <v>Ne</v>
      </c>
    </row>
    <row r="91" spans="1:3" ht="30" x14ac:dyDescent="0.25">
      <c r="A91" s="2" t="s">
        <v>196</v>
      </c>
      <c r="B91" s="671" t="str">
        <f t="shared" si="0"/>
        <v>Ar priemonė prisideda prie 9 konkretaus BŽŪP tikslo? (tikslas nurodytas 5 lape)</v>
      </c>
      <c r="C91" s="670" t="str">
        <f>'10'!E15</f>
        <v>Taip</v>
      </c>
    </row>
    <row r="92" spans="1:3" x14ac:dyDescent="0.25">
      <c r="A92" s="2" t="s">
        <v>94</v>
      </c>
      <c r="B92" s="673" t="str">
        <f t="shared" si="0"/>
        <v>A dalis. Priemonės intervencijos logika:</v>
      </c>
      <c r="C92" s="674"/>
    </row>
    <row r="93" spans="1:3" ht="195" x14ac:dyDescent="0.25">
      <c r="A93" s="2" t="s">
        <v>197</v>
      </c>
      <c r="B93" s="671" t="str">
        <f t="shared" si="0"/>
        <v>Priemonės tikslas, ryšys su pagrindiniu BŽŪP tikslu ir VVG teritorijos poreikiais (problemomis ir (arba) potencialu), ryšys su VPS tema (jei taikoma)</v>
      </c>
      <c r="C93" s="675" t="str">
        <f>'10'!E17</f>
        <v xml:space="preserve">Tikslas - skatinti kaimo gyventojus dalyvauti kaimo vietovių sumanumui didinti skirtose veiklose. Priemonė siejasi su 8 konkretaus tikslo siekiais:  vietos plėtra, socialinė įtrauktis. Priemonės įgyvendinimas prisidės prie BŽŪP R.41 rodiklio įgyvendinimo.  Priemonė tiesiogiai siejasi su VPS tema ,,Sumani ekonomika visuomenės poreikiams", nes bus tenkinami gyventojų poreikiai, susiję su jų užimtumu, sveikata, laisvalaikiu, aplinkosaugos kompetencijomis, kultūros puoselėjimo iniciatyvomis. NVO bus įgalintos prisidėti prie gyventojų užimtumo didinimo, inicijuoti gyvenimo būdo pokyčius, susijusius su ES Žaliojo kurso įgyvendinimu. </v>
      </c>
    </row>
    <row r="94" spans="1:3" ht="150" x14ac:dyDescent="0.25">
      <c r="A94" s="2" t="s">
        <v>198</v>
      </c>
      <c r="B94" s="669" t="str">
        <f t="shared" si="0"/>
        <v>Pokytis, kurio siekiama VPS priemone</v>
      </c>
      <c r="C94" s="675" t="str">
        <f>'10'!E18</f>
        <v>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v>
      </c>
    </row>
    <row r="95" spans="1:3" ht="135" x14ac:dyDescent="0.25">
      <c r="A95" s="2" t="s">
        <v>199</v>
      </c>
      <c r="B95" s="509" t="str">
        <f t="shared" si="0"/>
        <v>Kaip priemonė prisidės prie horizontalaus tikslo d įgyvendinimo? (pildoma, jei taikoma)</v>
      </c>
      <c r="C95" s="675" t="str">
        <f>'10'!E19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96" spans="1:3" ht="30" x14ac:dyDescent="0.25">
      <c r="A96" s="2" t="s">
        <v>200</v>
      </c>
      <c r="B96" s="509" t="str">
        <f t="shared" si="0"/>
        <v>Kaip priemonė prisidės prie horizontalaus tikslo e įgyvendinimo? (pildoma, jei taikoma)</v>
      </c>
      <c r="C96" s="675" t="str">
        <f>'10'!E20</f>
        <v>Netaikoma</v>
      </c>
    </row>
    <row r="97" spans="1:3" ht="30" x14ac:dyDescent="0.25">
      <c r="A97" s="2" t="s">
        <v>201</v>
      </c>
      <c r="B97" s="509" t="str">
        <f t="shared" si="0"/>
        <v>Kaip priemonė prisidės prie horizontalaus tikslo f įgyvendinimo? (pildoma, jei taikoma)</v>
      </c>
      <c r="C97" s="675" t="str">
        <f>'10'!E21</f>
        <v>Netaikoma</v>
      </c>
    </row>
    <row r="98" spans="1:3" ht="105" x14ac:dyDescent="0.25">
      <c r="A98" s="2" t="s">
        <v>202</v>
      </c>
      <c r="B98" s="509" t="str">
        <f t="shared" si="0"/>
        <v>Kaip priemonė prisidės prie horizontalaus tikslo i įgyvendinimo? (pildoma, jei taikoma)</v>
      </c>
      <c r="C98" s="675" t="str">
        <f>'10'!E22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99" spans="1:3" ht="30" x14ac:dyDescent="0.25">
      <c r="A99" s="2" t="s">
        <v>203</v>
      </c>
      <c r="B99" s="673" t="str">
        <f t="shared" si="0"/>
        <v>B dalis. Pareiškėjų ir projektų tinkamumo sąlygos, projektų atrankos principai:</v>
      </c>
      <c r="C99" s="674"/>
    </row>
    <row r="100" spans="1:3" ht="30" x14ac:dyDescent="0.25">
      <c r="A100" s="2" t="s">
        <v>204</v>
      </c>
      <c r="B100" s="509" t="str">
        <f t="shared" si="0"/>
        <v>Pagal priemonę remiamos veiklos</v>
      </c>
      <c r="C100" s="675" t="str">
        <f>'10'!E24</f>
        <v>Bus remiamos veiklos reikalingos kaimo bendruomenių ir NVO iniciatyvų įgyvendinimui</v>
      </c>
    </row>
    <row r="101" spans="1:3" ht="45" x14ac:dyDescent="0.25">
      <c r="A101" s="2" t="s">
        <v>205</v>
      </c>
      <c r="B101" s="669" t="str">
        <f t="shared" si="0"/>
        <v>Tinkami pareiškėjai ir partneriai (jei taikomas reikalavimas projektus įgyvendinti su partneriais)</v>
      </c>
      <c r="C101" s="675" t="str">
        <f>'10'!E25</f>
        <v>Pareiškėjai: Širvintų r. sav.  registruotos nevyriausybinės organizacijos. Partneriai: juridiniai asmenys</v>
      </c>
    </row>
    <row r="102" spans="1:3" ht="30" x14ac:dyDescent="0.25">
      <c r="A102" s="2" t="s">
        <v>206</v>
      </c>
      <c r="B102" s="669" t="str">
        <f t="shared" si="0"/>
        <v>Priemonės tikslinė grupė (pildoma, jei nesutampa su tinkamais pareiškėjais ir (arba) partneriais)</v>
      </c>
      <c r="C102" s="675" t="str">
        <f>'10'!E26</f>
        <v xml:space="preserve">VVG teritorijos gyventojai </v>
      </c>
    </row>
    <row r="103" spans="1:3" x14ac:dyDescent="0.25">
      <c r="A103" s="2" t="s">
        <v>725</v>
      </c>
      <c r="B103" s="509" t="str">
        <f t="shared" si="0"/>
        <v>Tinkamumo sąlygos pareiškėjams ir projektams</v>
      </c>
      <c r="C103" s="675" t="str">
        <f>'10'!E27</f>
        <v>Sąlygos numatytos SP ir VP administravimo taisyklėse</v>
      </c>
    </row>
    <row r="104" spans="1:3" ht="120" x14ac:dyDescent="0.25">
      <c r="A104" s="2" t="s">
        <v>726</v>
      </c>
      <c r="B104" s="671" t="str">
        <f t="shared" si="0"/>
        <v>Projektų atrankos principai</v>
      </c>
      <c r="C104" s="675" t="str">
        <f>'10'!E28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105" spans="1:3" x14ac:dyDescent="0.25">
      <c r="A105" s="2" t="s">
        <v>727</v>
      </c>
      <c r="B105" s="509" t="str">
        <f t="shared" si="0"/>
        <v>Planuojamų kvietimų teikti paraiškas skaičius</v>
      </c>
      <c r="C105" s="668">
        <f>'10'!E29</f>
        <v>2</v>
      </c>
    </row>
    <row r="106" spans="1:3" x14ac:dyDescent="0.25">
      <c r="A106" s="2" t="s">
        <v>728</v>
      </c>
      <c r="B106" s="649" t="str">
        <f t="shared" si="0"/>
        <v>C dalis. Paramos dydžiai:</v>
      </c>
      <c r="C106" s="674"/>
    </row>
    <row r="107" spans="1:3" x14ac:dyDescent="0.25">
      <c r="A107" s="2" t="s">
        <v>729</v>
      </c>
      <c r="B107" s="509" t="str">
        <f t="shared" si="0"/>
        <v>Didžiausia paramos suma vietos projektui, Eur</v>
      </c>
      <c r="C107" s="675" t="str">
        <f>'10'!E31</f>
        <v xml:space="preserve">iki 20 000 </v>
      </c>
    </row>
    <row r="108" spans="1:3" x14ac:dyDescent="0.25">
      <c r="A108" s="2" t="s">
        <v>730</v>
      </c>
      <c r="B108" s="509" t="str">
        <f t="shared" si="0"/>
        <v xml:space="preserve">Paramos lyginamoji dalis, proc. </v>
      </c>
      <c r="C108" s="675" t="str">
        <f>'10'!E32</f>
        <v xml:space="preserve">iki 90 </v>
      </c>
    </row>
    <row r="109" spans="1:3" x14ac:dyDescent="0.25">
      <c r="A109" s="2" t="s">
        <v>731</v>
      </c>
      <c r="B109" s="509" t="str">
        <f t="shared" si="0"/>
        <v>Planuojama paramos suma priemonei, Eur</v>
      </c>
      <c r="C109" s="676">
        <f>'10'!E33</f>
        <v>100000</v>
      </c>
    </row>
    <row r="110" spans="1:3" x14ac:dyDescent="0.25">
      <c r="A110" s="2" t="s">
        <v>732</v>
      </c>
      <c r="B110" s="509" t="str">
        <f t="shared" si="0"/>
        <v>Planuojama paremti projektų (rodiklis L700)</v>
      </c>
      <c r="C110" s="677">
        <f>'10'!E34</f>
        <v>5</v>
      </c>
    </row>
    <row r="111" spans="1:3" ht="45" x14ac:dyDescent="0.25">
      <c r="A111" s="2" t="s">
        <v>733</v>
      </c>
      <c r="B111" s="509" t="str">
        <f t="shared" si="0"/>
        <v>Paaiškinimas, kaip nustatyta rodiklio L700 reikšmė</v>
      </c>
      <c r="C111" s="675" t="str">
        <f>'10'!E35</f>
        <v xml:space="preserve">Pagal maksimalią paramos sumą vienam projektui įgyvendinti, įvertinus 2014-2020 m. VPS įgyvendinimo patirtį ir kaimo plėtros dalyvių iniciatyvas </v>
      </c>
    </row>
    <row r="112" spans="1:3" ht="30" x14ac:dyDescent="0.25">
      <c r="A112" s="2" t="s">
        <v>734</v>
      </c>
      <c r="B112" s="649" t="str">
        <f t="shared" si="0"/>
        <v>D dalis. Priemonės indėlis į ES ir nacionalinių horizontaliųjų principų įgyvendinimą:</v>
      </c>
      <c r="C112" s="674"/>
    </row>
    <row r="113" spans="1:3" x14ac:dyDescent="0.25">
      <c r="A113" s="2" t="s">
        <v>735</v>
      </c>
      <c r="B113" s="678" t="str">
        <f t="shared" si="0"/>
        <v>Subregioninės vietovės principas:</v>
      </c>
      <c r="C113" s="674"/>
    </row>
    <row r="114" spans="1:3" ht="30" x14ac:dyDescent="0.25">
      <c r="A114" s="2" t="s">
        <v>736</v>
      </c>
      <c r="B114" s="509" t="str">
        <f t="shared" si="0"/>
        <v>Ar siekiama, kad pagal priemonę finansuojami projektai apimtų visas VVG teritorijos seniūnijas?</v>
      </c>
      <c r="C114" s="670" t="str">
        <f>'10'!E38</f>
        <v>Taip</v>
      </c>
    </row>
    <row r="115" spans="1:3" ht="75" x14ac:dyDescent="0.25">
      <c r="A115" s="2" t="s">
        <v>737</v>
      </c>
      <c r="B115" s="509" t="str">
        <f t="shared" si="0"/>
        <v>Pasirinkimo pagrindimas</v>
      </c>
      <c r="C115" s="675" t="str">
        <f>'10'!E39</f>
        <v xml:space="preserve">Bus sudarytos sąlygos teikti paraiškas bet kurios seniniūnijos pareiškėjams. Veiklų specifika sudarys galimybes projekto rezultatais naudotis visiems VVG teritorijos gyventojams. Bus užtikrintas Taisyklių 17.2.3.1 punkto įgyvendinimas </v>
      </c>
    </row>
    <row r="116" spans="1:3" x14ac:dyDescent="0.25">
      <c r="A116" s="2" t="s">
        <v>738</v>
      </c>
      <c r="B116" s="678" t="str">
        <f t="shared" si="0"/>
        <v>Partnerystės principas:</v>
      </c>
      <c r="C116" s="674"/>
    </row>
    <row r="117" spans="1:3" ht="30" x14ac:dyDescent="0.25">
      <c r="A117" s="2" t="s">
        <v>739</v>
      </c>
      <c r="B117" s="509" t="str">
        <f t="shared" si="0"/>
        <v>Ar siekiama, kad pagal priemonę finansuojami projektai būtų vykdomi su partneriais?</v>
      </c>
      <c r="C117" s="670" t="str">
        <f>'10'!E41</f>
        <v>Taip, pasirinktinai</v>
      </c>
    </row>
    <row r="118" spans="1:3" ht="30" x14ac:dyDescent="0.25">
      <c r="A118" s="2" t="s">
        <v>740</v>
      </c>
      <c r="B118" s="509" t="str">
        <f t="shared" si="0"/>
        <v>Pasirinkimo pagrindimas</v>
      </c>
      <c r="C118" s="675" t="str">
        <f>'10'!E42</f>
        <v>Bus sudarytos sąlygos teikti ir įgyvendinti projektus su partneriais</v>
      </c>
    </row>
    <row r="119" spans="1:3" x14ac:dyDescent="0.25">
      <c r="A119" s="2" t="s">
        <v>741</v>
      </c>
      <c r="B119" s="678" t="str">
        <f t="shared" si="0"/>
        <v>Inovacijų principas:</v>
      </c>
      <c r="C119" s="674"/>
    </row>
    <row r="120" spans="1:3" ht="30" x14ac:dyDescent="0.25">
      <c r="A120" s="2" t="s">
        <v>742</v>
      </c>
      <c r="B120" s="509" t="str">
        <f t="shared" si="0"/>
        <v>Ar siekiama, kad pagal priemonę finansuojami projektai būtų skirti inovacijoms vietos lygiu diegti?</v>
      </c>
      <c r="C120" s="670" t="str">
        <f>'10'!E44</f>
        <v>Ne</v>
      </c>
    </row>
    <row r="121" spans="1:3" ht="30" x14ac:dyDescent="0.25">
      <c r="A121" s="2" t="s">
        <v>743</v>
      </c>
      <c r="B121" s="509" t="str">
        <f t="shared" si="0"/>
        <v>Pasirinkimo pagrindimas</v>
      </c>
      <c r="C121" s="675" t="str">
        <f>'10'!E45</f>
        <v>Netaikoma. Inovacijų diegimui paramos suma vienam projektui yra per maža</v>
      </c>
    </row>
    <row r="122" spans="1:3" ht="30" x14ac:dyDescent="0.25">
      <c r="A122" s="2" t="s">
        <v>744</v>
      </c>
      <c r="B122" s="509" t="str">
        <f t="shared" si="0"/>
        <v>Planuojama paremti projektų, skirtų inovacijoms vietos lygiu diegti (rodiklis L710)</v>
      </c>
      <c r="C122" s="677">
        <f>'10'!E46</f>
        <v>0</v>
      </c>
    </row>
    <row r="123" spans="1:3" x14ac:dyDescent="0.25">
      <c r="A123" s="2" t="s">
        <v>745</v>
      </c>
      <c r="B123" s="678" t="str">
        <f t="shared" si="0"/>
        <v>Lyčių lygybė ir nediskriminavimas:</v>
      </c>
      <c r="C123" s="674"/>
    </row>
    <row r="124" spans="1:3" ht="30" x14ac:dyDescent="0.25">
      <c r="A124" s="2" t="s">
        <v>746</v>
      </c>
      <c r="B124" s="509" t="str">
        <f t="shared" si="0"/>
        <v>Ar pagal priemonę finansuojami projektai, skirti lyčių lygybei ir nediskriminavimui?</v>
      </c>
      <c r="C124" s="670" t="str">
        <f>'10'!E48</f>
        <v>Taip</v>
      </c>
    </row>
    <row r="125" spans="1:3" ht="60" x14ac:dyDescent="0.25">
      <c r="A125" s="2" t="s">
        <v>747</v>
      </c>
      <c r="B125" s="509" t="str">
        <f t="shared" si="0"/>
        <v>Pasirinkimo pagrindimas (jei taip, kaip bus užtikrinta)</v>
      </c>
      <c r="C125" s="675" t="str">
        <f>'10'!E49</f>
        <v xml:space="preserve">Taikant lyčių lygybės ir nediskriminavimo principus, bus sudarytos vienodos galimybės pateikti VP paraiškas, jas įgyvendinti ir naudotis įgyvendinto projekto rezultatais </v>
      </c>
    </row>
    <row r="126" spans="1:3" x14ac:dyDescent="0.25">
      <c r="A126" s="2" t="s">
        <v>748</v>
      </c>
      <c r="B126" s="678" t="str">
        <f t="shared" si="0"/>
        <v>Jaunimas:</v>
      </c>
      <c r="C126" s="674"/>
    </row>
    <row r="127" spans="1:3" ht="30" x14ac:dyDescent="0.25">
      <c r="A127" s="2" t="s">
        <v>749</v>
      </c>
      <c r="B127" s="509" t="str">
        <f t="shared" si="0"/>
        <v>Ar pagal priemonę finansuojami projektai, skirti jaunimui?</v>
      </c>
      <c r="C127" s="670" t="str">
        <f>'10'!E51</f>
        <v>Ne</v>
      </c>
    </row>
    <row r="128" spans="1:3" ht="45" x14ac:dyDescent="0.25">
      <c r="A128" s="2" t="s">
        <v>750</v>
      </c>
      <c r="B128" s="509" t="str">
        <f t="shared" si="0"/>
        <v>Pasirinkimo pagrindimas (jei taip, kaip bus užtikrinta)</v>
      </c>
      <c r="C128" s="675" t="str">
        <f>'10'!E52</f>
        <v>Visiems sudarytos vienodos sąlygos, netaikant pozityvios diskriminacijos pagal amžių, dalyvauti projektinėse veiklose</v>
      </c>
    </row>
    <row r="129" spans="1:3" x14ac:dyDescent="0.25">
      <c r="A129" s="2" t="s">
        <v>751</v>
      </c>
      <c r="B129" s="673" t="str">
        <f t="shared" si="0"/>
        <v>E dalis. Priemonės rezultato rodikliai:</v>
      </c>
      <c r="C129" s="674"/>
    </row>
    <row r="130" spans="1:3" x14ac:dyDescent="0.25">
      <c r="A130" s="2" t="s">
        <v>752</v>
      </c>
      <c r="B130" s="678" t="str">
        <f t="shared" si="0"/>
        <v>SP rezultato rodiklių taikymas priemonei:</v>
      </c>
      <c r="C130" s="674"/>
    </row>
    <row r="131" spans="1:3" x14ac:dyDescent="0.25">
      <c r="A131" s="2" t="s">
        <v>753</v>
      </c>
      <c r="B131" s="679" t="str">
        <f t="shared" si="0"/>
        <v>R.3</v>
      </c>
      <c r="C131" s="680" t="str">
        <f>'10'!E55</f>
        <v>Ne</v>
      </c>
    </row>
    <row r="132" spans="1:3" x14ac:dyDescent="0.25">
      <c r="A132" s="2" t="s">
        <v>754</v>
      </c>
      <c r="B132" s="679" t="str">
        <f t="shared" si="0"/>
        <v>R.37</v>
      </c>
      <c r="C132" s="680" t="str">
        <f>'10'!E56</f>
        <v>Ne</v>
      </c>
    </row>
    <row r="133" spans="1:3" x14ac:dyDescent="0.25">
      <c r="A133" s="2" t="s">
        <v>755</v>
      </c>
      <c r="B133" s="679" t="str">
        <f t="shared" si="0"/>
        <v>R.39</v>
      </c>
      <c r="C133" s="680" t="str">
        <f>'10'!E57</f>
        <v>Ne</v>
      </c>
    </row>
    <row r="134" spans="1:3" x14ac:dyDescent="0.25">
      <c r="A134" s="2" t="s">
        <v>756</v>
      </c>
      <c r="B134" s="679" t="str">
        <f t="shared" si="0"/>
        <v>R.41</v>
      </c>
      <c r="C134" s="680" t="str">
        <f>'10'!E58</f>
        <v>Taip</v>
      </c>
    </row>
    <row r="135" spans="1:3" x14ac:dyDescent="0.25">
      <c r="A135" s="2" t="s">
        <v>757</v>
      </c>
      <c r="B135" s="679" t="str">
        <f t="shared" si="0"/>
        <v>R.42</v>
      </c>
      <c r="C135" s="680" t="str">
        <f>'10'!E59</f>
        <v>Ne</v>
      </c>
    </row>
    <row r="136" spans="1:3" x14ac:dyDescent="0.25">
      <c r="A136" s="2" t="s">
        <v>758</v>
      </c>
      <c r="B136" s="678" t="str">
        <f t="shared" si="0"/>
        <v>VPS rodiklių taikymas priemonei:</v>
      </c>
      <c r="C136" s="674"/>
    </row>
    <row r="137" spans="1:3" x14ac:dyDescent="0.25">
      <c r="A137" s="2" t="s">
        <v>759</v>
      </c>
      <c r="B137" s="679" t="str">
        <f t="shared" si="0"/>
        <v>ŠIRV-P.1</v>
      </c>
      <c r="C137" s="680" t="str">
        <f>'10'!E61</f>
        <v>Ne</v>
      </c>
    </row>
    <row r="138" spans="1:3" x14ac:dyDescent="0.25">
      <c r="A138" s="2" t="s">
        <v>760</v>
      </c>
      <c r="B138" s="679" t="str">
        <f t="shared" si="0"/>
        <v>ŠIRV-P.2</v>
      </c>
      <c r="C138" s="680" t="str">
        <f>'10'!E62</f>
        <v>Ne</v>
      </c>
    </row>
    <row r="139" spans="1:3" x14ac:dyDescent="0.25">
      <c r="A139" s="2" t="s">
        <v>761</v>
      </c>
      <c r="B139" s="679" t="str">
        <f t="shared" si="0"/>
        <v>ŠIRV-P.3</v>
      </c>
      <c r="C139" s="680" t="str">
        <f>'10'!E63</f>
        <v>Ne</v>
      </c>
    </row>
    <row r="140" spans="1:3" x14ac:dyDescent="0.25">
      <c r="A140" s="2" t="s">
        <v>762</v>
      </c>
      <c r="B140" s="679" t="str">
        <f t="shared" si="0"/>
        <v>ŠIRV-P.4</v>
      </c>
      <c r="C140" s="680" t="str">
        <f>'10'!E64</f>
        <v>Ne</v>
      </c>
    </row>
    <row r="141" spans="1:3" x14ac:dyDescent="0.25">
      <c r="A141" s="2" t="s">
        <v>763</v>
      </c>
      <c r="B141" s="679" t="str">
        <f t="shared" si="0"/>
        <v>ŠIRV-P.5</v>
      </c>
      <c r="C141" s="680" t="str">
        <f>'10'!E65</f>
        <v>Ne</v>
      </c>
    </row>
    <row r="142" spans="1:3" x14ac:dyDescent="0.25">
      <c r="A142" s="2" t="s">
        <v>764</v>
      </c>
      <c r="B142" s="679" t="str">
        <f t="shared" si="0"/>
        <v>ŠIRV-P.6</v>
      </c>
      <c r="C142" s="680" t="str">
        <f>'10'!E66</f>
        <v>Ne</v>
      </c>
    </row>
    <row r="143" spans="1:3" x14ac:dyDescent="0.25">
      <c r="A143" s="2" t="s">
        <v>765</v>
      </c>
      <c r="B143" s="679" t="str">
        <f t="shared" si="0"/>
        <v>ŠIRV-P.7</v>
      </c>
      <c r="C143" s="680" t="str">
        <f>'10'!E67</f>
        <v>Ne</v>
      </c>
    </row>
    <row r="144" spans="1:3" x14ac:dyDescent="0.25">
      <c r="A144" s="2" t="s">
        <v>766</v>
      </c>
      <c r="B144" s="679" t="str">
        <f t="shared" si="0"/>
        <v>ŠIRV-P.8</v>
      </c>
      <c r="C144" s="680" t="str">
        <f>'10'!E68</f>
        <v>Ne</v>
      </c>
    </row>
    <row r="145" spans="1:3" x14ac:dyDescent="0.25">
      <c r="A145" s="2" t="s">
        <v>767</v>
      </c>
      <c r="B145" s="679" t="str">
        <f t="shared" si="0"/>
        <v>ŠIRV-P.9</v>
      </c>
      <c r="C145" s="680" t="str">
        <f>'10'!E69</f>
        <v>Ne</v>
      </c>
    </row>
    <row r="146" spans="1:3" x14ac:dyDescent="0.25">
      <c r="A146" s="2" t="s">
        <v>768</v>
      </c>
      <c r="B146" s="681" t="str">
        <f t="shared" si="0"/>
        <v>ŠIRV-P.10</v>
      </c>
      <c r="C146" s="682" t="str">
        <f>'10'!E70</f>
        <v>Ne</v>
      </c>
    </row>
    <row r="147" spans="1:3" x14ac:dyDescent="0.25">
      <c r="A147" s="2" t="s">
        <v>769</v>
      </c>
      <c r="B147" s="673" t="str">
        <f t="shared" si="0"/>
        <v>F dalis. Pagal priemonę remiamų projektų pobūdis:</v>
      </c>
      <c r="C147" s="674"/>
    </row>
    <row r="148" spans="1:3" x14ac:dyDescent="0.25">
      <c r="A148" s="2" t="s">
        <v>770</v>
      </c>
      <c r="B148" s="669" t="str">
        <f t="shared" ref="B148:B157" si="1">B71</f>
        <v>Remiami pelno projektai</v>
      </c>
      <c r="C148" s="670" t="str">
        <f>'10'!E72</f>
        <v>Ne</v>
      </c>
    </row>
    <row r="149" spans="1:3" ht="60" x14ac:dyDescent="0.25">
      <c r="A149" s="2" t="s">
        <v>771</v>
      </c>
      <c r="B149" s="671" t="str">
        <f t="shared" si="1"/>
        <v>Remiami projektai, susiję su žinių perdavimu, įskaitant konsultacijas, mokymą ir keitimąsi žiniomis apie tvarią, ekonominę, socialinę, aplinką ir klimatą tausojančią veiklą (aktualu rodikliui L801)</v>
      </c>
      <c r="C149" s="670" t="str">
        <f>'10'!E73</f>
        <v>Taip</v>
      </c>
    </row>
    <row r="150" spans="1:3" ht="75" x14ac:dyDescent="0.25">
      <c r="A150" s="2" t="s">
        <v>772</v>
      </c>
      <c r="B150" s="671" t="str">
        <f t="shared" si="1"/>
        <v>Remiami projektai, susiję su gamintojų organizacijomis, vietinėmis rinkomis, trumpomis tiekimo grandinėmis ir kokybės schemomis, įskaitant paramą investicijoms, rinkodaros veiklą ir kt. (aktualu rodikliui L802)</v>
      </c>
      <c r="C150" s="670" t="str">
        <f>'10'!E74</f>
        <v>Ne</v>
      </c>
    </row>
    <row r="151" spans="1:3" ht="45" x14ac:dyDescent="0.25">
      <c r="A151" s="2" t="s">
        <v>773</v>
      </c>
      <c r="B151" s="671" t="str">
        <f t="shared" si="1"/>
        <v>Remiami projektai, susiję su atsinaujinančios energijos gamybos pajėgumais, įskaitant biologinę (aktualu rodikliui L803)</v>
      </c>
      <c r="C151" s="670" t="str">
        <f>'10'!E75</f>
        <v>Ne</v>
      </c>
    </row>
    <row r="152" spans="1:3" ht="60" x14ac:dyDescent="0.25">
      <c r="A152" s="2" t="s">
        <v>774</v>
      </c>
      <c r="B152" s="671" t="str">
        <f t="shared" si="1"/>
        <v>Remiami projektai, prisidedantys prie aplinkos tvarumo, klimato kaitos švelninimo bei prisitaikymo prie jos tikslų įgyvendinimo kaimo vietovėse (aktualu rodikliui L804)</v>
      </c>
      <c r="C152" s="670" t="str">
        <f>'10'!E76</f>
        <v>Taip</v>
      </c>
    </row>
    <row r="153" spans="1:3" ht="30" x14ac:dyDescent="0.25">
      <c r="A153" s="2" t="s">
        <v>775</v>
      </c>
      <c r="B153" s="671" t="str">
        <f t="shared" si="1"/>
        <v>Remiami projektai, kurie kuria darbo vietas (aktualu rodikliui L805)</v>
      </c>
      <c r="C153" s="670" t="str">
        <f>'10'!E77</f>
        <v>Ne</v>
      </c>
    </row>
    <row r="154" spans="1:3" ht="30" x14ac:dyDescent="0.25">
      <c r="A154" s="2" t="s">
        <v>776</v>
      </c>
      <c r="B154" s="671" t="str">
        <f t="shared" si="1"/>
        <v>Remiami kaimo verslų, įskaitant bioekonomiką, projektai (aktualu rodikliui L 806)</v>
      </c>
      <c r="C154" s="670" t="str">
        <f>'10'!E78</f>
        <v>Ne</v>
      </c>
    </row>
    <row r="155" spans="1:3" ht="30" x14ac:dyDescent="0.25">
      <c r="A155" s="2" t="s">
        <v>777</v>
      </c>
      <c r="B155" s="671" t="str">
        <f t="shared" si="1"/>
        <v>Remiami projektai, susiję su sumanių kaimų strategijomis (aktualu rodikliui L807)</v>
      </c>
      <c r="C155" s="670" t="str">
        <f>'10'!E79</f>
        <v>Ne</v>
      </c>
    </row>
    <row r="156" spans="1:3" ht="30" x14ac:dyDescent="0.25">
      <c r="A156" s="2" t="s">
        <v>778</v>
      </c>
      <c r="B156" s="671" t="str">
        <f t="shared" si="1"/>
        <v>Remiami projektai, gerinantys paslaugų prieinamumą ir infrastruktūrą (aktualu rodikliui L808)</v>
      </c>
      <c r="C156" s="670" t="str">
        <f>'10'!E80</f>
        <v>Taip</v>
      </c>
    </row>
    <row r="157" spans="1:3" ht="30" x14ac:dyDescent="0.25">
      <c r="A157" s="2" t="s">
        <v>779</v>
      </c>
      <c r="B157" s="671" t="str">
        <f t="shared" si="1"/>
        <v>Remiami socialinės įtraukties projektai (aktualu rodikliui L809)</v>
      </c>
      <c r="C157" s="670" t="str">
        <f>'10'!E81</f>
        <v>Ne</v>
      </c>
    </row>
    <row r="158" spans="1:3" x14ac:dyDescent="0.25">
      <c r="A158" s="2"/>
      <c r="B158" s="647"/>
      <c r="C158" s="683"/>
    </row>
    <row r="159" spans="1:3" x14ac:dyDescent="0.25">
      <c r="A159" s="1"/>
      <c r="B159" s="362"/>
      <c r="C159" s="684" t="str">
        <f>'10'!F6</f>
        <v>3 priemonė</v>
      </c>
    </row>
    <row r="160" spans="1:3" x14ac:dyDescent="0.25">
      <c r="A160" s="2" t="s">
        <v>188</v>
      </c>
      <c r="B160" s="509" t="str">
        <f>B83</f>
        <v>Priemonės pavadinimas</v>
      </c>
      <c r="C160" s="668" t="str">
        <f>'10'!F7</f>
        <v>Socialinio verslo kūrimas ir plėtra</v>
      </c>
    </row>
    <row r="161" spans="1:3" x14ac:dyDescent="0.25">
      <c r="A161" s="2" t="s">
        <v>189</v>
      </c>
      <c r="B161" s="669" t="str">
        <f t="shared" ref="B161:B224" si="2">B84</f>
        <v>Priemonės rūšis</v>
      </c>
      <c r="C161" s="668" t="str">
        <f>'10'!F8</f>
        <v>Socialinis verslas</v>
      </c>
    </row>
    <row r="162" spans="1:3" ht="30" x14ac:dyDescent="0.25">
      <c r="A162" s="2" t="s">
        <v>190</v>
      </c>
      <c r="B162" s="669" t="str">
        <f t="shared" si="2"/>
        <v>VVG teritorijos poreikių, kuriuos tenkina priemonė, skaičius</v>
      </c>
      <c r="C162" s="668">
        <f>'10'!F9</f>
        <v>1</v>
      </c>
    </row>
    <row r="163" spans="1:3" x14ac:dyDescent="0.25">
      <c r="A163" s="2" t="s">
        <v>191</v>
      </c>
      <c r="B163" s="669" t="str">
        <f t="shared" si="2"/>
        <v>BŽŪP tikslų, kuriuos įgyvendina priemonė, skaičius</v>
      </c>
      <c r="C163" s="668">
        <f>'10'!F10</f>
        <v>3</v>
      </c>
    </row>
    <row r="164" spans="1:3" ht="60" x14ac:dyDescent="0.25">
      <c r="A164" s="2" t="s">
        <v>192</v>
      </c>
      <c r="B164" s="669" t="str">
        <f t="shared" si="2"/>
        <v>Pagrindinis BŽŪP tikslas, kurį įgyvendina VPS priemonė</v>
      </c>
      <c r="C164" s="670" t="str">
        <f>'10'!F11</f>
        <v>SO8. Skatinti užimtumą, augimą, lyčių lygybę, įskaitant moterų dalyvavimą ūkininkavimo veikloje, socialinę įtrauktį ir vietos plėtrą kaimo vietovėse, įskaitant žiedinę bioekonomiką ir tvarią miškininkystę</v>
      </c>
    </row>
    <row r="165" spans="1:3" ht="30" x14ac:dyDescent="0.25">
      <c r="A165" s="2" t="s">
        <v>193</v>
      </c>
      <c r="B165" s="671" t="str">
        <f t="shared" si="2"/>
        <v>Ar priemonė prisideda prie 4 konkretaus BŽŪP tikslo? (tikslas nurodytas 5 lape)</v>
      </c>
      <c r="C165" s="670" t="str">
        <f>'10'!F12</f>
        <v>Taip</v>
      </c>
    </row>
    <row r="166" spans="1:3" ht="30" x14ac:dyDescent="0.25">
      <c r="A166" s="2" t="s">
        <v>194</v>
      </c>
      <c r="B166" s="671" t="str">
        <f t="shared" si="2"/>
        <v>Ar priemonė prisideda prie 5 konkretaus BŽŪP tikslo? (tikslas nurodytas 5 lape)</v>
      </c>
      <c r="C166" s="670" t="str">
        <f>'10'!F13</f>
        <v>Ne</v>
      </c>
    </row>
    <row r="167" spans="1:3" ht="30" x14ac:dyDescent="0.25">
      <c r="A167" s="2" t="s">
        <v>195</v>
      </c>
      <c r="B167" s="671" t="str">
        <f t="shared" si="2"/>
        <v>Ar priemonė prisideda prie 6 konkretaus BŽŪP tikslo? (tikslas nurodytas 5 lape)</v>
      </c>
      <c r="C167" s="670" t="str">
        <f>'10'!F14</f>
        <v>Ne</v>
      </c>
    </row>
    <row r="168" spans="1:3" ht="30" x14ac:dyDescent="0.25">
      <c r="A168" s="2" t="s">
        <v>196</v>
      </c>
      <c r="B168" s="671" t="str">
        <f t="shared" si="2"/>
        <v>Ar priemonė prisideda prie 9 konkretaus BŽŪP tikslo? (tikslas nurodytas 5 lape)</v>
      </c>
      <c r="C168" s="670" t="str">
        <f>'10'!F15</f>
        <v>Taip</v>
      </c>
    </row>
    <row r="169" spans="1:3" x14ac:dyDescent="0.25">
      <c r="A169" s="2" t="s">
        <v>94</v>
      </c>
      <c r="B169" s="673" t="str">
        <f t="shared" si="2"/>
        <v>A dalis. Priemonės intervencijos logika:</v>
      </c>
      <c r="C169" s="674"/>
    </row>
    <row r="170" spans="1:3" ht="210" x14ac:dyDescent="0.25">
      <c r="A170" s="2" t="s">
        <v>197</v>
      </c>
      <c r="B170" s="671" t="str">
        <f t="shared" si="2"/>
        <v>Priemonės tikslas, ryšys su pagrindiniu BŽŪP tikslu ir VVG teritorijos poreikiais (problemomis ir (arba) potencialu), ryšys su VPS tema (jei taikoma)</v>
      </c>
      <c r="C170" s="675" t="str">
        <f>'10'!F17</f>
        <v xml:space="preserve">Tikslas - pritaikyti socialines paslaugas senstančios visuomenės poreikiams ir sumažinti neigiamas visuomenės nuostatas, susijusias su pažeidžiamų grupių integracija. Priemonė siejasi su 8 konkretaus tikslo siekiais:  vietos plėtra, socialinė įtrauktis. Priemonės įgyvendinimas prisidės prie BŽŪP R.37, R.39, R.42 rodiklių įgyvendinimo.  Priemonė tiesiogiai siejasi su VPS tema ,,Sumani ekonomika visuomenės poreikiams", nes verslumo iniciatyvos bus pasitelkiamos socialinėms problemoms spręsti. Bus sudarytos prielaidos integruoti pažeidžiamas gyventojų grupes į visuomenę, teikti kompleksiškas, individualius poreikius atitinkančias paslaugas bendruomenėje ar šeimoje.  </v>
      </c>
    </row>
    <row r="171" spans="1:3" ht="165" x14ac:dyDescent="0.25">
      <c r="A171" s="2" t="s">
        <v>198</v>
      </c>
      <c r="B171" s="669" t="str">
        <f t="shared" si="2"/>
        <v>Pokytis, kurio siekiama VPS priemone</v>
      </c>
      <c r="C171" s="675" t="str">
        <f>'10'!F18</f>
        <v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v>
      </c>
    </row>
    <row r="172" spans="1:3" ht="135" x14ac:dyDescent="0.25">
      <c r="A172" s="2" t="s">
        <v>199</v>
      </c>
      <c r="B172" s="509" t="str">
        <f t="shared" si="2"/>
        <v>Kaip priemonė prisidės prie horizontalaus tikslo d įgyvendinimo? (pildoma, jei taikoma)</v>
      </c>
      <c r="C172" s="675" t="str">
        <f>'10'!F19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73" spans="1:3" ht="30" x14ac:dyDescent="0.25">
      <c r="A173" s="2" t="s">
        <v>200</v>
      </c>
      <c r="B173" s="509" t="str">
        <f t="shared" si="2"/>
        <v>Kaip priemonė prisidės prie horizontalaus tikslo e įgyvendinimo? (pildoma, jei taikoma)</v>
      </c>
      <c r="C173" s="675" t="str">
        <f>'10'!F20</f>
        <v>Netaikoma</v>
      </c>
    </row>
    <row r="174" spans="1:3" ht="30" x14ac:dyDescent="0.25">
      <c r="A174" s="2" t="s">
        <v>201</v>
      </c>
      <c r="B174" s="509" t="str">
        <f t="shared" si="2"/>
        <v>Kaip priemonė prisidės prie horizontalaus tikslo f įgyvendinimo? (pildoma, jei taikoma)</v>
      </c>
      <c r="C174" s="675" t="str">
        <f>'10'!F21</f>
        <v>Netaikoma</v>
      </c>
    </row>
    <row r="175" spans="1:3" ht="105" x14ac:dyDescent="0.25">
      <c r="A175" s="2" t="s">
        <v>202</v>
      </c>
      <c r="B175" s="509" t="str">
        <f t="shared" si="2"/>
        <v>Kaip priemonė prisidės prie horizontalaus tikslo i įgyvendinimo? (pildoma, jei taikoma)</v>
      </c>
      <c r="C175" s="675" t="str">
        <f>'10'!F22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176" spans="1:3" ht="30" x14ac:dyDescent="0.25">
      <c r="A176" s="2" t="s">
        <v>203</v>
      </c>
      <c r="B176" s="673" t="str">
        <f t="shared" si="2"/>
        <v>B dalis. Pareiškėjų ir projektų tinkamumo sąlygos, projektų atrankos principai:</v>
      </c>
      <c r="C176" s="674"/>
    </row>
    <row r="177" spans="1:3" ht="30" x14ac:dyDescent="0.25">
      <c r="A177" s="2" t="s">
        <v>204</v>
      </c>
      <c r="B177" s="509" t="str">
        <f t="shared" si="2"/>
        <v>Pagal priemonę remiamos veiklos</v>
      </c>
      <c r="C177" s="675" t="str">
        <f>'10'!F24</f>
        <v>Bus remiamos veiklos reikalingos socialiniam verslui kurti ir plėtoti</v>
      </c>
    </row>
    <row r="178" spans="1:3" ht="45" x14ac:dyDescent="0.25">
      <c r="A178" s="2" t="s">
        <v>205</v>
      </c>
      <c r="B178" s="669" t="str">
        <f t="shared" si="2"/>
        <v>Tinkami pareiškėjai ir partneriai (jei taikomas reikalavimas projektus įgyvendinti su partneriais)</v>
      </c>
      <c r="C178" s="675" t="str">
        <f>'10'!F25</f>
        <v>Pareiškėjai: Širvintų r. sav.  registruotos nevyriausybinės organizacijos. Partneriai: juridiniai asmenys</v>
      </c>
    </row>
    <row r="179" spans="1:3" ht="30" x14ac:dyDescent="0.25">
      <c r="A179" s="2" t="s">
        <v>206</v>
      </c>
      <c r="B179" s="669" t="str">
        <f t="shared" si="2"/>
        <v>Priemonės tikslinė grupė (pildoma, jei nesutampa su tinkamais pareiškėjais ir (arba) partneriais)</v>
      </c>
      <c r="C179" s="675" t="str">
        <f>'10'!F26</f>
        <v xml:space="preserve">VVG teritorijos gyventojai </v>
      </c>
    </row>
    <row r="180" spans="1:3" x14ac:dyDescent="0.25">
      <c r="A180" s="2" t="s">
        <v>725</v>
      </c>
      <c r="B180" s="509" t="str">
        <f t="shared" si="2"/>
        <v>Tinkamumo sąlygos pareiškėjams ir projektams</v>
      </c>
      <c r="C180" s="675" t="str">
        <f>'10'!F27</f>
        <v>Sąlygos numatytos SP ir VP administravimo taisyklėse</v>
      </c>
    </row>
    <row r="181" spans="1:3" ht="135" x14ac:dyDescent="0.25">
      <c r="A181" s="2" t="s">
        <v>726</v>
      </c>
      <c r="B181" s="671" t="str">
        <f t="shared" si="2"/>
        <v>Projektų atrankos principai</v>
      </c>
      <c r="C181" s="675" t="str">
        <f>'10'!F28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didesniam socialiai pažeidžiamų   VVG teritorijos gyventojų skaičiui ir kt. </v>
      </c>
    </row>
    <row r="182" spans="1:3" x14ac:dyDescent="0.25">
      <c r="A182" s="2" t="s">
        <v>727</v>
      </c>
      <c r="B182" s="509" t="str">
        <f t="shared" si="2"/>
        <v>Planuojamų kvietimų teikti paraiškas skaičius</v>
      </c>
      <c r="C182" s="668">
        <f>'10'!F29</f>
        <v>1</v>
      </c>
    </row>
    <row r="183" spans="1:3" x14ac:dyDescent="0.25">
      <c r="A183" s="2" t="s">
        <v>728</v>
      </c>
      <c r="B183" s="649" t="str">
        <f t="shared" si="2"/>
        <v>C dalis. Paramos dydžiai:</v>
      </c>
      <c r="C183" s="674"/>
    </row>
    <row r="184" spans="1:3" x14ac:dyDescent="0.25">
      <c r="A184" s="2" t="s">
        <v>729</v>
      </c>
      <c r="B184" s="509" t="str">
        <f t="shared" si="2"/>
        <v>Didžiausia paramos suma vietos projektui, Eur</v>
      </c>
      <c r="C184" s="675" t="str">
        <f>'10'!F31</f>
        <v xml:space="preserve">iki 60 000 </v>
      </c>
    </row>
    <row r="185" spans="1:3" x14ac:dyDescent="0.25">
      <c r="A185" s="2" t="s">
        <v>730</v>
      </c>
      <c r="B185" s="509" t="str">
        <f t="shared" si="2"/>
        <v xml:space="preserve">Paramos lyginamoji dalis, proc. </v>
      </c>
      <c r="C185" s="675" t="str">
        <f>'10'!F32</f>
        <v xml:space="preserve">iki 95 </v>
      </c>
    </row>
    <row r="186" spans="1:3" x14ac:dyDescent="0.25">
      <c r="A186" s="2" t="s">
        <v>731</v>
      </c>
      <c r="B186" s="509" t="str">
        <f t="shared" si="2"/>
        <v>Planuojama paramos suma priemonei, Eur</v>
      </c>
      <c r="C186" s="676">
        <f>'10'!F33</f>
        <v>120000</v>
      </c>
    </row>
    <row r="187" spans="1:3" x14ac:dyDescent="0.25">
      <c r="A187" s="2" t="s">
        <v>732</v>
      </c>
      <c r="B187" s="509" t="str">
        <f t="shared" si="2"/>
        <v>Planuojama paremti projektų (rodiklis L700)</v>
      </c>
      <c r="C187" s="677">
        <f>'10'!F34</f>
        <v>2</v>
      </c>
    </row>
    <row r="188" spans="1:3" ht="45" x14ac:dyDescent="0.25">
      <c r="A188" s="2" t="s">
        <v>733</v>
      </c>
      <c r="B188" s="509" t="str">
        <f t="shared" si="2"/>
        <v>Paaiškinimas, kaip nustatyta rodiklio L700 reikšmė</v>
      </c>
      <c r="C188" s="675" t="str">
        <f>'10'!F35</f>
        <v xml:space="preserve">Pagal maksimalią paramos sumą vienam projektui įgyvendinti, įvertinus 2014-2020 m. VPS įgyvendinimo patirtį ir kaimo plėtros dalyvių iniciatyvas </v>
      </c>
    </row>
    <row r="189" spans="1:3" ht="30" x14ac:dyDescent="0.25">
      <c r="A189" s="2" t="s">
        <v>734</v>
      </c>
      <c r="B189" s="649" t="str">
        <f t="shared" si="2"/>
        <v>D dalis. Priemonės indėlis į ES ir nacionalinių horizontaliųjų principų įgyvendinimą:</v>
      </c>
      <c r="C189" s="674"/>
    </row>
    <row r="190" spans="1:3" x14ac:dyDescent="0.25">
      <c r="A190" s="2" t="s">
        <v>735</v>
      </c>
      <c r="B190" s="678" t="str">
        <f t="shared" si="2"/>
        <v>Subregioninės vietovės principas:</v>
      </c>
      <c r="C190" s="674"/>
    </row>
    <row r="191" spans="1:3" ht="30" x14ac:dyDescent="0.25">
      <c r="A191" s="2" t="s">
        <v>736</v>
      </c>
      <c r="B191" s="509" t="str">
        <f t="shared" si="2"/>
        <v>Ar siekiama, kad pagal priemonę finansuojami projektai apimtų visas VVG teritorijos seniūnijas?</v>
      </c>
      <c r="C191" s="670" t="str">
        <f>'10'!F38</f>
        <v>Taip</v>
      </c>
    </row>
    <row r="192" spans="1:3" ht="75" x14ac:dyDescent="0.25">
      <c r="A192" s="2" t="s">
        <v>737</v>
      </c>
      <c r="B192" s="509" t="str">
        <f t="shared" si="2"/>
        <v>Pasirinkimo pagrindimas</v>
      </c>
      <c r="C192" s="675" t="str">
        <f>'10'!F39</f>
        <v xml:space="preserve">Bus sudarytos sąlygos teikti paraiškas bet kurios seniniūnijos pareiškėjams. Veiklų specifika sudarys galimybes projekto rezultatais naudotis visiems VVG teritorijos gyventojams. Bus užtikrintas Taisyklių 17.2.3.1 punkto įgyvendinimas </v>
      </c>
    </row>
    <row r="193" spans="1:3" x14ac:dyDescent="0.25">
      <c r="A193" s="2" t="s">
        <v>738</v>
      </c>
      <c r="B193" s="678" t="str">
        <f t="shared" si="2"/>
        <v>Partnerystės principas:</v>
      </c>
      <c r="C193" s="674"/>
    </row>
    <row r="194" spans="1:3" ht="30" x14ac:dyDescent="0.25">
      <c r="A194" s="2" t="s">
        <v>739</v>
      </c>
      <c r="B194" s="509" t="str">
        <f t="shared" si="2"/>
        <v>Ar siekiama, kad pagal priemonę finansuojami projektai būtų vykdomi su partneriais?</v>
      </c>
      <c r="C194" s="670" t="str">
        <f>'10'!F41</f>
        <v>Taip, pasirinktinai</v>
      </c>
    </row>
    <row r="195" spans="1:3" ht="30" x14ac:dyDescent="0.25">
      <c r="A195" s="2" t="s">
        <v>740</v>
      </c>
      <c r="B195" s="509" t="str">
        <f t="shared" si="2"/>
        <v>Pasirinkimo pagrindimas</v>
      </c>
      <c r="C195" s="675" t="str">
        <f>'10'!F42</f>
        <v>Bus sudarytos sąlygos teikti ir įgyvendinti projektus su partneriais</v>
      </c>
    </row>
    <row r="196" spans="1:3" x14ac:dyDescent="0.25">
      <c r="A196" s="2" t="s">
        <v>741</v>
      </c>
      <c r="B196" s="678" t="str">
        <f t="shared" si="2"/>
        <v>Inovacijų principas:</v>
      </c>
      <c r="C196" s="674"/>
    </row>
    <row r="197" spans="1:3" ht="30" x14ac:dyDescent="0.25">
      <c r="A197" s="2" t="s">
        <v>742</v>
      </c>
      <c r="B197" s="509" t="str">
        <f t="shared" si="2"/>
        <v>Ar siekiama, kad pagal priemonę finansuojami projektai būtų skirti inovacijoms vietos lygiu diegti?</v>
      </c>
      <c r="C197" s="670" t="str">
        <f>'10'!F44</f>
        <v>Ne</v>
      </c>
    </row>
    <row r="198" spans="1:3" ht="30" x14ac:dyDescent="0.25">
      <c r="A198" s="2" t="s">
        <v>743</v>
      </c>
      <c r="B198" s="509" t="str">
        <f t="shared" si="2"/>
        <v>Pasirinkimo pagrindimas</v>
      </c>
      <c r="C198" s="675" t="str">
        <f>'10'!F45</f>
        <v>Netaikoma. Inovacijų diegimui paramos suma vienam projektui yra per maža</v>
      </c>
    </row>
    <row r="199" spans="1:3" ht="30" x14ac:dyDescent="0.25">
      <c r="A199" s="2" t="s">
        <v>744</v>
      </c>
      <c r="B199" s="509" t="str">
        <f t="shared" si="2"/>
        <v>Planuojama paremti projektų, skirtų inovacijoms vietos lygiu diegti (rodiklis L710)</v>
      </c>
      <c r="C199" s="677">
        <f>'10'!F46</f>
        <v>0</v>
      </c>
    </row>
    <row r="200" spans="1:3" x14ac:dyDescent="0.25">
      <c r="A200" s="2" t="s">
        <v>745</v>
      </c>
      <c r="B200" s="678" t="str">
        <f t="shared" si="2"/>
        <v>Lyčių lygybė ir nediskriminavimas:</v>
      </c>
      <c r="C200" s="674"/>
    </row>
    <row r="201" spans="1:3" ht="30" x14ac:dyDescent="0.25">
      <c r="A201" s="2" t="s">
        <v>746</v>
      </c>
      <c r="B201" s="509" t="str">
        <f t="shared" si="2"/>
        <v>Ar pagal priemonę finansuojami projektai, skirti lyčių lygybei ir nediskriminavimui?</v>
      </c>
      <c r="C201" s="670" t="str">
        <f>'10'!F48</f>
        <v>Taip</v>
      </c>
    </row>
    <row r="202" spans="1:3" ht="60" x14ac:dyDescent="0.25">
      <c r="A202" s="2" t="s">
        <v>747</v>
      </c>
      <c r="B202" s="509" t="str">
        <f t="shared" si="2"/>
        <v>Pasirinkimo pagrindimas (jei taip, kaip bus užtikrinta)</v>
      </c>
      <c r="C202" s="675" t="str">
        <f>'10'!F49</f>
        <v xml:space="preserve">Taikant lyčių lygybės ir nediskriminavimo principus, bus sudarytos vienodos galimybės pateikti VP paraiškas, jas įgyvendinti ir naudotis įgyvendinto projekto rezultatais </v>
      </c>
    </row>
    <row r="203" spans="1:3" x14ac:dyDescent="0.25">
      <c r="A203" s="2" t="s">
        <v>748</v>
      </c>
      <c r="B203" s="678" t="str">
        <f t="shared" si="2"/>
        <v>Jaunimas:</v>
      </c>
      <c r="C203" s="674"/>
    </row>
    <row r="204" spans="1:3" ht="30" x14ac:dyDescent="0.25">
      <c r="A204" s="2" t="s">
        <v>749</v>
      </c>
      <c r="B204" s="509" t="str">
        <f t="shared" si="2"/>
        <v>Ar pagal priemonę finansuojami projektai, skirti jaunimui?</v>
      </c>
      <c r="C204" s="670" t="str">
        <f>'10'!F51</f>
        <v>Ne</v>
      </c>
    </row>
    <row r="205" spans="1:3" ht="45" x14ac:dyDescent="0.25">
      <c r="A205" s="2" t="s">
        <v>750</v>
      </c>
      <c r="B205" s="509" t="str">
        <f t="shared" si="2"/>
        <v>Pasirinkimo pagrindimas (jei taip, kaip bus užtikrinta)</v>
      </c>
      <c r="C205" s="675" t="str">
        <f>'10'!F52</f>
        <v>Visiems sudarytos vienodos sąlygos, netaikant pozityvios diskriminacijos pagal amžių, dalyvauti projektinėse veiklose</v>
      </c>
    </row>
    <row r="206" spans="1:3" x14ac:dyDescent="0.25">
      <c r="A206" s="2" t="s">
        <v>751</v>
      </c>
      <c r="B206" s="673" t="str">
        <f t="shared" si="2"/>
        <v>E dalis. Priemonės rezultato rodikliai:</v>
      </c>
      <c r="C206" s="674"/>
    </row>
    <row r="207" spans="1:3" x14ac:dyDescent="0.25">
      <c r="A207" s="2" t="s">
        <v>752</v>
      </c>
      <c r="B207" s="678" t="str">
        <f t="shared" si="2"/>
        <v>SP rezultato rodiklių taikymas priemonei:</v>
      </c>
      <c r="C207" s="674"/>
    </row>
    <row r="208" spans="1:3" x14ac:dyDescent="0.25">
      <c r="A208" s="2" t="s">
        <v>753</v>
      </c>
      <c r="B208" s="679" t="str">
        <f t="shared" si="2"/>
        <v>R.3</v>
      </c>
      <c r="C208" s="685" t="str">
        <f>'10'!F55</f>
        <v>Ne</v>
      </c>
    </row>
    <row r="209" spans="1:3" x14ac:dyDescent="0.25">
      <c r="A209" s="2" t="s">
        <v>754</v>
      </c>
      <c r="B209" s="679" t="str">
        <f t="shared" si="2"/>
        <v>R.37</v>
      </c>
      <c r="C209" s="685" t="str">
        <f>'10'!F56</f>
        <v>Taip</v>
      </c>
    </row>
    <row r="210" spans="1:3" x14ac:dyDescent="0.25">
      <c r="A210" s="2" t="s">
        <v>755</v>
      </c>
      <c r="B210" s="679" t="str">
        <f t="shared" si="2"/>
        <v>R.39</v>
      </c>
      <c r="C210" s="685" t="str">
        <f>'10'!F57</f>
        <v>Taip</v>
      </c>
    </row>
    <row r="211" spans="1:3" x14ac:dyDescent="0.25">
      <c r="A211" s="2" t="s">
        <v>756</v>
      </c>
      <c r="B211" s="679" t="str">
        <f t="shared" si="2"/>
        <v>R.41</v>
      </c>
      <c r="C211" s="685" t="str">
        <f>'10'!F58</f>
        <v>Ne</v>
      </c>
    </row>
    <row r="212" spans="1:3" x14ac:dyDescent="0.25">
      <c r="A212" s="2" t="s">
        <v>757</v>
      </c>
      <c r="B212" s="679" t="str">
        <f t="shared" si="2"/>
        <v>R.42</v>
      </c>
      <c r="C212" s="685" t="str">
        <f>'10'!F59</f>
        <v>Taip</v>
      </c>
    </row>
    <row r="213" spans="1:3" x14ac:dyDescent="0.25">
      <c r="A213" s="2" t="s">
        <v>758</v>
      </c>
      <c r="B213" s="678" t="str">
        <f t="shared" si="2"/>
        <v>VPS rodiklių taikymas priemonei:</v>
      </c>
      <c r="C213" s="686"/>
    </row>
    <row r="214" spans="1:3" x14ac:dyDescent="0.25">
      <c r="A214" s="2" t="s">
        <v>759</v>
      </c>
      <c r="B214" s="679" t="str">
        <f t="shared" si="2"/>
        <v>ŠIRV-P.1</v>
      </c>
      <c r="C214" s="685" t="str">
        <f>'10'!F61</f>
        <v>Ne</v>
      </c>
    </row>
    <row r="215" spans="1:3" x14ac:dyDescent="0.25">
      <c r="A215" s="2" t="s">
        <v>760</v>
      </c>
      <c r="B215" s="679" t="str">
        <f t="shared" si="2"/>
        <v>ŠIRV-P.2</v>
      </c>
      <c r="C215" s="685" t="str">
        <f>'10'!F62</f>
        <v>Ne</v>
      </c>
    </row>
    <row r="216" spans="1:3" x14ac:dyDescent="0.25">
      <c r="A216" s="2" t="s">
        <v>761</v>
      </c>
      <c r="B216" s="679" t="str">
        <f t="shared" si="2"/>
        <v>ŠIRV-P.3</v>
      </c>
      <c r="C216" s="685" t="str">
        <f>'10'!F63</f>
        <v>Ne</v>
      </c>
    </row>
    <row r="217" spans="1:3" x14ac:dyDescent="0.25">
      <c r="A217" s="2" t="s">
        <v>762</v>
      </c>
      <c r="B217" s="679" t="str">
        <f t="shared" si="2"/>
        <v>ŠIRV-P.4</v>
      </c>
      <c r="C217" s="685" t="str">
        <f>'10'!F64</f>
        <v>Ne</v>
      </c>
    </row>
    <row r="218" spans="1:3" x14ac:dyDescent="0.25">
      <c r="A218" s="2" t="s">
        <v>763</v>
      </c>
      <c r="B218" s="679" t="str">
        <f t="shared" si="2"/>
        <v>ŠIRV-P.5</v>
      </c>
      <c r="C218" s="685" t="str">
        <f>'10'!F65</f>
        <v>Ne</v>
      </c>
    </row>
    <row r="219" spans="1:3" x14ac:dyDescent="0.25">
      <c r="A219" s="2" t="s">
        <v>764</v>
      </c>
      <c r="B219" s="679" t="str">
        <f t="shared" si="2"/>
        <v>ŠIRV-P.6</v>
      </c>
      <c r="C219" s="685" t="str">
        <f>'10'!F66</f>
        <v>Ne</v>
      </c>
    </row>
    <row r="220" spans="1:3" x14ac:dyDescent="0.25">
      <c r="A220" s="2" t="s">
        <v>765</v>
      </c>
      <c r="B220" s="679" t="str">
        <f t="shared" si="2"/>
        <v>ŠIRV-P.7</v>
      </c>
      <c r="C220" s="685" t="str">
        <f>'10'!F67</f>
        <v>Ne</v>
      </c>
    </row>
    <row r="221" spans="1:3" x14ac:dyDescent="0.25">
      <c r="A221" s="2" t="s">
        <v>766</v>
      </c>
      <c r="B221" s="679" t="str">
        <f t="shared" si="2"/>
        <v>ŠIRV-P.8</v>
      </c>
      <c r="C221" s="685" t="str">
        <f>'10'!F68</f>
        <v>Ne</v>
      </c>
    </row>
    <row r="222" spans="1:3" x14ac:dyDescent="0.25">
      <c r="A222" s="2" t="s">
        <v>767</v>
      </c>
      <c r="B222" s="679" t="str">
        <f t="shared" si="2"/>
        <v>ŠIRV-P.9</v>
      </c>
      <c r="C222" s="685" t="str">
        <f>'10'!F69</f>
        <v>Ne</v>
      </c>
    </row>
    <row r="223" spans="1:3" x14ac:dyDescent="0.25">
      <c r="A223" s="2" t="s">
        <v>768</v>
      </c>
      <c r="B223" s="681" t="str">
        <f t="shared" si="2"/>
        <v>ŠIRV-P.10</v>
      </c>
      <c r="C223" s="687" t="str">
        <f>'10'!F70</f>
        <v>Ne</v>
      </c>
    </row>
    <row r="224" spans="1:3" x14ac:dyDescent="0.25">
      <c r="A224" s="2" t="s">
        <v>769</v>
      </c>
      <c r="B224" s="673" t="str">
        <f t="shared" si="2"/>
        <v>F dalis. Pagal priemonę remiamų projektų pobūdis:</v>
      </c>
      <c r="C224" s="674"/>
    </row>
    <row r="225" spans="1:3" x14ac:dyDescent="0.25">
      <c r="A225" s="2" t="s">
        <v>770</v>
      </c>
      <c r="B225" s="669" t="str">
        <f t="shared" ref="B225:B234" si="3">B148</f>
        <v>Remiami pelno projektai</v>
      </c>
      <c r="C225" s="670" t="str">
        <f>'10'!F72</f>
        <v>Ne</v>
      </c>
    </row>
    <row r="226" spans="1:3" ht="60" x14ac:dyDescent="0.25">
      <c r="A226" s="2" t="s">
        <v>771</v>
      </c>
      <c r="B226" s="671" t="str">
        <f t="shared" si="3"/>
        <v>Remiami projektai, susiję su žinių perdavimu, įskaitant konsultacijas, mokymą ir keitimąsi žiniomis apie tvarią, ekonominę, socialinę, aplinką ir klimatą tausojančią veiklą (aktualu rodikliui L801)</v>
      </c>
      <c r="C226" s="670" t="str">
        <f>'10'!F73</f>
        <v>Ne</v>
      </c>
    </row>
    <row r="227" spans="1:3" ht="75" x14ac:dyDescent="0.25">
      <c r="A227" s="2" t="s">
        <v>772</v>
      </c>
      <c r="B227" s="671" t="str">
        <f t="shared" si="3"/>
        <v>Remiami projektai, susiję su gamintojų organizacijomis, vietinėmis rinkomis, trumpomis tiekimo grandinėmis ir kokybės schemomis, įskaitant paramą investicijoms, rinkodaros veiklą ir kt. (aktualu rodikliui L802)</v>
      </c>
      <c r="C227" s="670" t="str">
        <f>'10'!F74</f>
        <v>Ne</v>
      </c>
    </row>
    <row r="228" spans="1:3" ht="45" x14ac:dyDescent="0.25">
      <c r="A228" s="2" t="s">
        <v>773</v>
      </c>
      <c r="B228" s="671" t="str">
        <f t="shared" si="3"/>
        <v>Remiami projektai, susiję su atsinaujinančios energijos gamybos pajėgumais, įskaitant biologinę (aktualu rodikliui L803)</v>
      </c>
      <c r="C228" s="670" t="str">
        <f>'10'!F75</f>
        <v>Ne</v>
      </c>
    </row>
    <row r="229" spans="1:3" ht="60" x14ac:dyDescent="0.25">
      <c r="A229" s="2" t="s">
        <v>774</v>
      </c>
      <c r="B229" s="671" t="str">
        <f t="shared" si="3"/>
        <v>Remiami projektai, prisidedantys prie aplinkos tvarumo, klimato kaitos švelninimo bei prisitaikymo prie jos tikslų įgyvendinimo kaimo vietovėse (aktualu rodikliui L804)</v>
      </c>
      <c r="C229" s="670" t="str">
        <f>'10'!F76</f>
        <v>Taip</v>
      </c>
    </row>
    <row r="230" spans="1:3" ht="30" x14ac:dyDescent="0.25">
      <c r="A230" s="2" t="s">
        <v>775</v>
      </c>
      <c r="B230" s="671" t="str">
        <f t="shared" si="3"/>
        <v>Remiami projektai, kurie kuria darbo vietas (aktualu rodikliui L805)</v>
      </c>
      <c r="C230" s="670" t="str">
        <f>'10'!F77</f>
        <v>Taip</v>
      </c>
    </row>
    <row r="231" spans="1:3" ht="30" x14ac:dyDescent="0.25">
      <c r="A231" s="2" t="s">
        <v>776</v>
      </c>
      <c r="B231" s="671" t="str">
        <f t="shared" si="3"/>
        <v>Remiami kaimo verslų, įskaitant bioekonomiką, projektai (aktualu rodikliui L 806)</v>
      </c>
      <c r="C231" s="670" t="str">
        <f>'10'!F78</f>
        <v>Taip</v>
      </c>
    </row>
    <row r="232" spans="1:3" ht="30" x14ac:dyDescent="0.25">
      <c r="A232" s="2" t="s">
        <v>777</v>
      </c>
      <c r="B232" s="671" t="str">
        <f t="shared" si="3"/>
        <v>Remiami projektai, susiję su sumanių kaimų strategijomis (aktualu rodikliui L807)</v>
      </c>
      <c r="C232" s="670" t="str">
        <f>'10'!F79</f>
        <v>Ne</v>
      </c>
    </row>
    <row r="233" spans="1:3" ht="30" x14ac:dyDescent="0.25">
      <c r="A233" s="2" t="s">
        <v>778</v>
      </c>
      <c r="B233" s="671" t="str">
        <f t="shared" si="3"/>
        <v>Remiami projektai, gerinantys paslaugų prieinamumą ir infrastruktūrą (aktualu rodikliui L808)</v>
      </c>
      <c r="C233" s="670" t="str">
        <f>'10'!F80</f>
        <v>Ne</v>
      </c>
    </row>
    <row r="234" spans="1:3" ht="30" x14ac:dyDescent="0.25">
      <c r="A234" s="2" t="s">
        <v>779</v>
      </c>
      <c r="B234" s="671" t="str">
        <f t="shared" si="3"/>
        <v>Remiami socialinės įtraukties projektai (aktualu rodikliui L809)</v>
      </c>
      <c r="C234" s="670" t="str">
        <f>'10'!F81</f>
        <v>Taip</v>
      </c>
    </row>
    <row r="235" spans="1:3" x14ac:dyDescent="0.25">
      <c r="B235" s="647"/>
      <c r="C235" s="683"/>
    </row>
    <row r="236" spans="1:3" x14ac:dyDescent="0.25">
      <c r="A236" s="1"/>
      <c r="B236" s="362"/>
      <c r="C236" s="684" t="str">
        <f>'10'!G6</f>
        <v>4 priemonė</v>
      </c>
    </row>
    <row r="237" spans="1:3" ht="30" x14ac:dyDescent="0.25">
      <c r="A237" s="2" t="s">
        <v>188</v>
      </c>
      <c r="B237" s="509" t="str">
        <f>B160</f>
        <v>Priemonės pavadinimas</v>
      </c>
      <c r="C237" s="668" t="str">
        <f>'10'!G7</f>
        <v>Infrastruktūros gerinimas, kuriant patrauklią aplinką paslaugoms teikti</v>
      </c>
    </row>
    <row r="238" spans="1:3" x14ac:dyDescent="0.25">
      <c r="A238" s="2" t="s">
        <v>189</v>
      </c>
      <c r="B238" s="669" t="str">
        <f t="shared" ref="B238:B301" si="4">B161</f>
        <v>Priemonės rūšis</v>
      </c>
      <c r="C238" s="668" t="str">
        <f>'10'!G8</f>
        <v>Viešųjų paslaugų prieinamumo didinimas (ne pelno)</v>
      </c>
    </row>
    <row r="239" spans="1:3" ht="30" x14ac:dyDescent="0.25">
      <c r="A239" s="2" t="s">
        <v>190</v>
      </c>
      <c r="B239" s="669" t="str">
        <f t="shared" si="4"/>
        <v>VVG teritorijos poreikių, kuriuos tenkina priemonė, skaičius</v>
      </c>
      <c r="C239" s="668">
        <f>'10'!G9</f>
        <v>1</v>
      </c>
    </row>
    <row r="240" spans="1:3" x14ac:dyDescent="0.25">
      <c r="A240" s="2" t="s">
        <v>191</v>
      </c>
      <c r="B240" s="669" t="str">
        <f t="shared" si="4"/>
        <v>BŽŪP tikslų, kuriuos įgyvendina priemonė, skaičius</v>
      </c>
      <c r="C240" s="668">
        <f>'10'!G10</f>
        <v>3</v>
      </c>
    </row>
    <row r="241" spans="1:3" ht="60" x14ac:dyDescent="0.25">
      <c r="A241" s="2" t="s">
        <v>192</v>
      </c>
      <c r="B241" s="669" t="str">
        <f t="shared" si="4"/>
        <v>Pagrindinis BŽŪP tikslas, kurį įgyvendina VPS priemonė</v>
      </c>
      <c r="C241" s="670" t="str">
        <f>'10'!G11</f>
        <v>SO8. Skatinti užimtumą, augimą, lyčių lygybę, įskaitant moterų dalyvavimą ūkininkavimo veikloje, socialinę įtrauktį ir vietos plėtrą kaimo vietovėse, įskaitant žiedinę bioekonomiką ir tvarią miškininkystę</v>
      </c>
    </row>
    <row r="242" spans="1:3" ht="30" x14ac:dyDescent="0.25">
      <c r="A242" s="2" t="s">
        <v>193</v>
      </c>
      <c r="B242" s="671" t="str">
        <f t="shared" si="4"/>
        <v>Ar priemonė prisideda prie 4 konkretaus BŽŪP tikslo? (tikslas nurodytas 5 lape)</v>
      </c>
      <c r="C242" s="670" t="str">
        <f>'10'!G12</f>
        <v>Taip</v>
      </c>
    </row>
    <row r="243" spans="1:3" ht="30" x14ac:dyDescent="0.25">
      <c r="A243" s="2" t="s">
        <v>194</v>
      </c>
      <c r="B243" s="671" t="str">
        <f t="shared" si="4"/>
        <v>Ar priemonė prisideda prie 5 konkretaus BŽŪP tikslo? (tikslas nurodytas 5 lape)</v>
      </c>
      <c r="C243" s="670" t="str">
        <f>'10'!G13</f>
        <v>Ne</v>
      </c>
    </row>
    <row r="244" spans="1:3" ht="30" x14ac:dyDescent="0.25">
      <c r="A244" s="2" t="s">
        <v>195</v>
      </c>
      <c r="B244" s="671" t="str">
        <f t="shared" si="4"/>
        <v>Ar priemonė prisideda prie 6 konkretaus BŽŪP tikslo? (tikslas nurodytas 5 lape)</v>
      </c>
      <c r="C244" s="670" t="str">
        <f>'10'!G14</f>
        <v>Ne</v>
      </c>
    </row>
    <row r="245" spans="1:3" ht="30" x14ac:dyDescent="0.25">
      <c r="A245" s="2" t="s">
        <v>196</v>
      </c>
      <c r="B245" s="671" t="str">
        <f t="shared" si="4"/>
        <v>Ar priemonė prisideda prie 9 konkretaus BŽŪP tikslo? (tikslas nurodytas 5 lape)</v>
      </c>
      <c r="C245" s="670" t="str">
        <f>'10'!G15</f>
        <v>Taip</v>
      </c>
    </row>
    <row r="246" spans="1:3" x14ac:dyDescent="0.25">
      <c r="A246" s="2" t="s">
        <v>94</v>
      </c>
      <c r="B246" s="673" t="str">
        <f t="shared" si="4"/>
        <v>A dalis. Priemonės intervencijos logika:</v>
      </c>
      <c r="C246" s="674"/>
    </row>
    <row r="247" spans="1:3" ht="240" x14ac:dyDescent="0.25">
      <c r="A247" s="2" t="s">
        <v>197</v>
      </c>
      <c r="B247" s="671" t="str">
        <f t="shared" si="4"/>
        <v>Priemonės tikslas, ryšys su pagrindiniu BŽŪP tikslu ir VVG teritorijos poreikiais (problemomis ir (arba) potencialu), ryšys su VPS tema (jei taikoma)</v>
      </c>
      <c r="C247" s="675" t="str">
        <f>'10'!G17</f>
        <v xml:space="preserve">Tikslas -gerinti gyvenimo kokybę kaimo vietovėse, didinant  paslaugų prieinamumą vietos bendruomenei. Priemonė siejasi su 8 konkretaus tikslo siekiais:  vietos plėtra, socialinė įtrauktis. Priemonės įgyvendinimas prisidės prie BŽŪP R.37, R.41 rodiklių įgyvendinimo.  Priemonė tiesiogiai siejasi su VPS tema ,,Sumani ekonomika visuomenės poreikiams", nes tvari infrastruktūra  labai svarbus kontekstas sumaniai ekonomikai plėtoti. Tvariai vystoma aplinka sudaro sąlygas būti sveikiems, rūpintis savo sveikata, aktyviai gyventi, sportuoti, bendrauti ir bendradarbiauti, jaustis gerai tiek fiziškai, tiek psichologiškai.  Kartu bus stiprinami VVG teritorijos gyventojų socialiniai kontaktai, bus sprendžiama paslaugų infrastruktūros tinklo retėjimo problema. </v>
      </c>
    </row>
    <row r="248" spans="1:3" ht="150" x14ac:dyDescent="0.25">
      <c r="A248" s="2" t="s">
        <v>198</v>
      </c>
      <c r="B248" s="669" t="str">
        <f t="shared" si="4"/>
        <v>Pokytis, kurio siekiama VPS priemone</v>
      </c>
      <c r="C248" s="675" t="str">
        <f>'10'!G18</f>
        <v xml:space="preserve">Įgyvendinus priemonę, bus išspręsti iššūkiai kylantys dėl viešosios infrastruktūros prieinamumo ir kokybės bei jos pritaikymo gyventojų sveikatingumui ir laisvalaikiui skirtoms veikloms. Atnaujinta/ptitaikyta infrastruktūra bus tvari t.y. atitinkanti gyventojų poreikius, teigiamai įtakojanti VVG teritorijos patrauklumą ir gyvybingumą, tausojanti aplinką ir nedaranti neigiamos įtakos klimato kaitai.  Infrastruktūra bus gerinama ją išlaikant kaip natūralią ekosistemą. </v>
      </c>
    </row>
    <row r="249" spans="1:3" ht="135" x14ac:dyDescent="0.25">
      <c r="A249" s="2" t="s">
        <v>199</v>
      </c>
      <c r="B249" s="509" t="str">
        <f t="shared" si="4"/>
        <v>Kaip priemonė prisidės prie horizontalaus tikslo d įgyvendinimo? (pildoma, jei taikoma)</v>
      </c>
      <c r="C249" s="675" t="str">
        <f>'10'!G19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250" spans="1:3" ht="30" x14ac:dyDescent="0.25">
      <c r="A250" s="2" t="s">
        <v>200</v>
      </c>
      <c r="B250" s="509" t="str">
        <f t="shared" si="4"/>
        <v>Kaip priemonė prisidės prie horizontalaus tikslo e įgyvendinimo? (pildoma, jei taikoma)</v>
      </c>
      <c r="C250" s="675" t="str">
        <f>'10'!G20</f>
        <v>Netaikoma</v>
      </c>
    </row>
    <row r="251" spans="1:3" ht="30" x14ac:dyDescent="0.25">
      <c r="A251" s="2" t="s">
        <v>201</v>
      </c>
      <c r="B251" s="509" t="str">
        <f t="shared" si="4"/>
        <v>Kaip priemonė prisidės prie horizontalaus tikslo f įgyvendinimo? (pildoma, jei taikoma)</v>
      </c>
      <c r="C251" s="675" t="str">
        <f>'10'!G21</f>
        <v>Netaikoma</v>
      </c>
    </row>
    <row r="252" spans="1:3" ht="105" x14ac:dyDescent="0.25">
      <c r="A252" s="2" t="s">
        <v>202</v>
      </c>
      <c r="B252" s="509" t="str">
        <f t="shared" si="4"/>
        <v>Kaip priemonė prisidės prie horizontalaus tikslo i įgyvendinimo? (pildoma, jei taikoma)</v>
      </c>
      <c r="C252" s="675" t="str">
        <f>'10'!G22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253" spans="1:3" ht="30" x14ac:dyDescent="0.25">
      <c r="A253" s="2" t="s">
        <v>203</v>
      </c>
      <c r="B253" s="673" t="str">
        <f t="shared" si="4"/>
        <v>B dalis. Pareiškėjų ir projektų tinkamumo sąlygos, projektų atrankos principai:</v>
      </c>
      <c r="C253" s="674"/>
    </row>
    <row r="254" spans="1:3" ht="30" x14ac:dyDescent="0.25">
      <c r="A254" s="2" t="s">
        <v>204</v>
      </c>
      <c r="B254" s="509" t="str">
        <f t="shared" si="4"/>
        <v>Pagal priemonę remiamos veiklos</v>
      </c>
      <c r="C254" s="675" t="str">
        <f>'10'!G24</f>
        <v>Bus remiamos veiklos reikalingos kuriant patrauklią aplinką paslaugoms teikti</v>
      </c>
    </row>
    <row r="255" spans="1:3" ht="45" x14ac:dyDescent="0.25">
      <c r="A255" s="2" t="s">
        <v>205</v>
      </c>
      <c r="B255" s="669" t="str">
        <f t="shared" si="4"/>
        <v>Tinkami pareiškėjai ir partneriai (jei taikomas reikalavimas projektus įgyvendinti su partneriais)</v>
      </c>
      <c r="C255" s="675" t="str">
        <f>'10'!G25</f>
        <v>Pareiškėjai: Širvintų r. sav.  registruotos nevyriausybinės organizacijos, savivaldybė, savivaldybės įstaigos. Partneriai: juridiniai asmenys</v>
      </c>
    </row>
    <row r="256" spans="1:3" ht="30" x14ac:dyDescent="0.25">
      <c r="A256" s="2" t="s">
        <v>206</v>
      </c>
      <c r="B256" s="669" t="str">
        <f t="shared" si="4"/>
        <v>Priemonės tikslinė grupė (pildoma, jei nesutampa su tinkamais pareiškėjais ir (arba) partneriais)</v>
      </c>
      <c r="C256" s="675" t="str">
        <f>'10'!G26</f>
        <v xml:space="preserve">VVG teritorijos gyventojai </v>
      </c>
    </row>
    <row r="257" spans="1:3" x14ac:dyDescent="0.25">
      <c r="A257" s="2" t="s">
        <v>725</v>
      </c>
      <c r="B257" s="509" t="str">
        <f t="shared" si="4"/>
        <v>Tinkamumo sąlygos pareiškėjams ir projektams</v>
      </c>
      <c r="C257" s="675" t="str">
        <f>'10'!G27</f>
        <v>Sąlygos numatytos SP ir VP administravimo taisyklėse</v>
      </c>
    </row>
    <row r="258" spans="1:3" ht="120" x14ac:dyDescent="0.25">
      <c r="A258" s="2" t="s">
        <v>726</v>
      </c>
      <c r="B258" s="671" t="str">
        <f t="shared" si="4"/>
        <v>Projektų atrankos principai</v>
      </c>
      <c r="C258" s="675" t="str">
        <f>'10'!G28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259" spans="1:3" x14ac:dyDescent="0.25">
      <c r="A259" s="2" t="s">
        <v>727</v>
      </c>
      <c r="B259" s="509" t="str">
        <f t="shared" si="4"/>
        <v>Planuojamų kvietimų teikti paraiškas skaičius</v>
      </c>
      <c r="C259" s="668">
        <f>'10'!G29</f>
        <v>1</v>
      </c>
    </row>
    <row r="260" spans="1:3" x14ac:dyDescent="0.25">
      <c r="A260" s="2" t="s">
        <v>728</v>
      </c>
      <c r="B260" s="649" t="str">
        <f t="shared" si="4"/>
        <v>C dalis. Paramos dydžiai:</v>
      </c>
      <c r="C260" s="674"/>
    </row>
    <row r="261" spans="1:3" x14ac:dyDescent="0.25">
      <c r="A261" s="2" t="s">
        <v>729</v>
      </c>
      <c r="B261" s="509" t="str">
        <f t="shared" si="4"/>
        <v>Didžiausia paramos suma vietos projektui, Eur</v>
      </c>
      <c r="C261" s="675" t="str">
        <f>'10'!G31</f>
        <v xml:space="preserve">iki 40 000 </v>
      </c>
    </row>
    <row r="262" spans="1:3" x14ac:dyDescent="0.25">
      <c r="A262" s="2" t="s">
        <v>730</v>
      </c>
      <c r="B262" s="509" t="str">
        <f t="shared" si="4"/>
        <v xml:space="preserve">Paramos lyginamoji dalis, proc. </v>
      </c>
      <c r="C262" s="675" t="str">
        <f>'10'!G32</f>
        <v xml:space="preserve">iki 40 </v>
      </c>
    </row>
    <row r="263" spans="1:3" x14ac:dyDescent="0.25">
      <c r="A263" s="2" t="s">
        <v>731</v>
      </c>
      <c r="B263" s="509" t="str">
        <f t="shared" si="4"/>
        <v>Planuojama paramos suma priemonei, Eur</v>
      </c>
      <c r="C263" s="676">
        <f>'10'!G33</f>
        <v>80000</v>
      </c>
    </row>
    <row r="264" spans="1:3" x14ac:dyDescent="0.25">
      <c r="A264" s="2" t="s">
        <v>732</v>
      </c>
      <c r="B264" s="509" t="str">
        <f t="shared" si="4"/>
        <v>Planuojama paremti projektų (rodiklis L700)</v>
      </c>
      <c r="C264" s="677">
        <f>'10'!G34</f>
        <v>2</v>
      </c>
    </row>
    <row r="265" spans="1:3" ht="45" x14ac:dyDescent="0.25">
      <c r="A265" s="2" t="s">
        <v>733</v>
      </c>
      <c r="B265" s="509" t="str">
        <f t="shared" si="4"/>
        <v>Paaiškinimas, kaip nustatyta rodiklio L700 reikšmė</v>
      </c>
      <c r="C265" s="675" t="str">
        <f>'10'!G35</f>
        <v xml:space="preserve">Pagal maksimalią paramos sumą vienam projektui įgyvendinti, įvertinus 2014-2020 m. VPS įgyvendinimo patirtį ir kaimo plėtros dalyvių iniciatyvas </v>
      </c>
    </row>
    <row r="266" spans="1:3" ht="30" x14ac:dyDescent="0.25">
      <c r="A266" s="2" t="s">
        <v>734</v>
      </c>
      <c r="B266" s="649" t="str">
        <f t="shared" si="4"/>
        <v>D dalis. Priemonės indėlis į ES ir nacionalinių horizontaliųjų principų įgyvendinimą:</v>
      </c>
      <c r="C266" s="674"/>
    </row>
    <row r="267" spans="1:3" x14ac:dyDescent="0.25">
      <c r="A267" s="2" t="s">
        <v>735</v>
      </c>
      <c r="B267" s="678" t="str">
        <f t="shared" si="4"/>
        <v>Subregioninės vietovės principas:</v>
      </c>
      <c r="C267" s="674"/>
    </row>
    <row r="268" spans="1:3" ht="30" x14ac:dyDescent="0.25">
      <c r="A268" s="2" t="s">
        <v>736</v>
      </c>
      <c r="B268" s="509" t="str">
        <f t="shared" si="4"/>
        <v>Ar siekiama, kad pagal priemonę finansuojami projektai apimtų visas VVG teritorijos seniūnijas?</v>
      </c>
      <c r="C268" s="670" t="str">
        <f>'10'!G38</f>
        <v>Taip</v>
      </c>
    </row>
    <row r="269" spans="1:3" ht="75" x14ac:dyDescent="0.25">
      <c r="A269" s="2" t="s">
        <v>737</v>
      </c>
      <c r="B269" s="509" t="str">
        <f t="shared" si="4"/>
        <v>Pasirinkimo pagrindimas</v>
      </c>
      <c r="C269" s="675" t="str">
        <f>'10'!G39</f>
        <v xml:space="preserve">Bus sudarytos sąlygos teikti paraiškas bet kurios seniniūnijos pareiškėjams. Veiklų specifika sudarys galimybes projekto rezultatais naudotis visiems VVG teritorijos gyventojams. Bus užtikrintas Taisyklių 17.2.3.1 punkto įgyvendinimas </v>
      </c>
    </row>
    <row r="270" spans="1:3" x14ac:dyDescent="0.25">
      <c r="A270" s="2" t="s">
        <v>738</v>
      </c>
      <c r="B270" s="678" t="str">
        <f t="shared" si="4"/>
        <v>Partnerystės principas:</v>
      </c>
      <c r="C270" s="674"/>
    </row>
    <row r="271" spans="1:3" ht="30" x14ac:dyDescent="0.25">
      <c r="A271" s="2" t="s">
        <v>739</v>
      </c>
      <c r="B271" s="509" t="str">
        <f t="shared" si="4"/>
        <v>Ar siekiama, kad pagal priemonę finansuojami projektai būtų vykdomi su partneriais?</v>
      </c>
      <c r="C271" s="670" t="str">
        <f>'10'!G41</f>
        <v>Taip, pasirinktinai</v>
      </c>
    </row>
    <row r="272" spans="1:3" ht="30" x14ac:dyDescent="0.25">
      <c r="A272" s="2" t="s">
        <v>740</v>
      </c>
      <c r="B272" s="509" t="str">
        <f t="shared" si="4"/>
        <v>Pasirinkimo pagrindimas</v>
      </c>
      <c r="C272" s="675" t="str">
        <f>'10'!G42</f>
        <v>Bus sudarytos sąlygos teikti ir įgyvendinti projektus su partneriais</v>
      </c>
    </row>
    <row r="273" spans="1:3" x14ac:dyDescent="0.25">
      <c r="A273" s="2" t="s">
        <v>741</v>
      </c>
      <c r="B273" s="678" t="str">
        <f t="shared" si="4"/>
        <v>Inovacijų principas:</v>
      </c>
      <c r="C273" s="674"/>
    </row>
    <row r="274" spans="1:3" ht="30" x14ac:dyDescent="0.25">
      <c r="A274" s="2" t="s">
        <v>742</v>
      </c>
      <c r="B274" s="509" t="str">
        <f t="shared" si="4"/>
        <v>Ar siekiama, kad pagal priemonę finansuojami projektai būtų skirti inovacijoms vietos lygiu diegti?</v>
      </c>
      <c r="C274" s="670" t="str">
        <f>'10'!G44</f>
        <v>Ne</v>
      </c>
    </row>
    <row r="275" spans="1:3" ht="30" x14ac:dyDescent="0.25">
      <c r="A275" s="2" t="s">
        <v>743</v>
      </c>
      <c r="B275" s="509" t="str">
        <f t="shared" si="4"/>
        <v>Pasirinkimo pagrindimas</v>
      </c>
      <c r="C275" s="675" t="str">
        <f>'10'!G45</f>
        <v>Netaikoma. Inovacijų diegimui paramos suma vienam projektui yra per maža</v>
      </c>
    </row>
    <row r="276" spans="1:3" ht="30" x14ac:dyDescent="0.25">
      <c r="A276" s="2" t="s">
        <v>744</v>
      </c>
      <c r="B276" s="509" t="str">
        <f t="shared" si="4"/>
        <v>Planuojama paremti projektų, skirtų inovacijoms vietos lygiu diegti (rodiklis L710)</v>
      </c>
      <c r="C276" s="677">
        <f>'10'!G46</f>
        <v>0</v>
      </c>
    </row>
    <row r="277" spans="1:3" x14ac:dyDescent="0.25">
      <c r="A277" s="2" t="s">
        <v>745</v>
      </c>
      <c r="B277" s="678" t="str">
        <f t="shared" si="4"/>
        <v>Lyčių lygybė ir nediskriminavimas:</v>
      </c>
      <c r="C277" s="674"/>
    </row>
    <row r="278" spans="1:3" ht="30" x14ac:dyDescent="0.25">
      <c r="A278" s="2" t="s">
        <v>746</v>
      </c>
      <c r="B278" s="509" t="str">
        <f t="shared" si="4"/>
        <v>Ar pagal priemonę finansuojami projektai, skirti lyčių lygybei ir nediskriminavimui?</v>
      </c>
      <c r="C278" s="670" t="str">
        <f>'10'!G48</f>
        <v>Taip</v>
      </c>
    </row>
    <row r="279" spans="1:3" ht="60" x14ac:dyDescent="0.25">
      <c r="A279" s="2" t="s">
        <v>747</v>
      </c>
      <c r="B279" s="509" t="str">
        <f t="shared" si="4"/>
        <v>Pasirinkimo pagrindimas (jei taip, kaip bus užtikrinta)</v>
      </c>
      <c r="C279" s="675" t="str">
        <f>'10'!G49</f>
        <v xml:space="preserve">Taikant lyčių lygybės ir nediskriminavimo principus, bus sudarytos vienodos galimybės pateikti VP paraiškas, jas įgyvendinti ir naudotis įgyvendinto projekto rezultatais </v>
      </c>
    </row>
    <row r="280" spans="1:3" x14ac:dyDescent="0.25">
      <c r="A280" s="2" t="s">
        <v>748</v>
      </c>
      <c r="B280" s="678" t="str">
        <f t="shared" si="4"/>
        <v>Jaunimas:</v>
      </c>
      <c r="C280" s="674"/>
    </row>
    <row r="281" spans="1:3" ht="30" x14ac:dyDescent="0.25">
      <c r="A281" s="2" t="s">
        <v>749</v>
      </c>
      <c r="B281" s="509" t="str">
        <f t="shared" si="4"/>
        <v>Ar pagal priemonę finansuojami projektai, skirti jaunimui?</v>
      </c>
      <c r="C281" s="670" t="str">
        <f>'10'!G51</f>
        <v>Ne</v>
      </c>
    </row>
    <row r="282" spans="1:3" ht="45" x14ac:dyDescent="0.25">
      <c r="A282" s="2" t="s">
        <v>750</v>
      </c>
      <c r="B282" s="509" t="str">
        <f t="shared" si="4"/>
        <v>Pasirinkimo pagrindimas (jei taip, kaip bus užtikrinta)</v>
      </c>
      <c r="C282" s="675" t="str">
        <f>'10'!G52</f>
        <v>Visiems sudarytos vienodos sąlygos, netaikant pozityvios diskriminacijos pagal amžių, dalyvauti projektinėse veiklose</v>
      </c>
    </row>
    <row r="283" spans="1:3" x14ac:dyDescent="0.25">
      <c r="A283" s="2" t="s">
        <v>751</v>
      </c>
      <c r="B283" s="673" t="str">
        <f t="shared" si="4"/>
        <v>E dalis. Priemonės rezultato rodikliai:</v>
      </c>
      <c r="C283" s="674"/>
    </row>
    <row r="284" spans="1:3" x14ac:dyDescent="0.25">
      <c r="A284" s="2" t="s">
        <v>752</v>
      </c>
      <c r="B284" s="678" t="str">
        <f t="shared" si="4"/>
        <v>SP rezultato rodiklių taikymas priemonei:</v>
      </c>
      <c r="C284" s="674"/>
    </row>
    <row r="285" spans="1:3" x14ac:dyDescent="0.25">
      <c r="A285" s="2" t="s">
        <v>753</v>
      </c>
      <c r="B285" s="679" t="str">
        <f t="shared" si="4"/>
        <v>R.3</v>
      </c>
      <c r="C285" s="685" t="str">
        <f>'10'!G55</f>
        <v>Ne</v>
      </c>
    </row>
    <row r="286" spans="1:3" x14ac:dyDescent="0.25">
      <c r="A286" s="2" t="s">
        <v>754</v>
      </c>
      <c r="B286" s="679" t="str">
        <f t="shared" si="4"/>
        <v>R.37</v>
      </c>
      <c r="C286" s="685" t="str">
        <f>'10'!G56</f>
        <v>Taip</v>
      </c>
    </row>
    <row r="287" spans="1:3" x14ac:dyDescent="0.25">
      <c r="A287" s="2" t="s">
        <v>755</v>
      </c>
      <c r="B287" s="679" t="str">
        <f t="shared" si="4"/>
        <v>R.39</v>
      </c>
      <c r="C287" s="685" t="str">
        <f>'10'!G57</f>
        <v>Ne</v>
      </c>
    </row>
    <row r="288" spans="1:3" x14ac:dyDescent="0.25">
      <c r="A288" s="2" t="s">
        <v>756</v>
      </c>
      <c r="B288" s="679" t="str">
        <f t="shared" si="4"/>
        <v>R.41</v>
      </c>
      <c r="C288" s="685" t="str">
        <f>'10'!G58</f>
        <v>Taip</v>
      </c>
    </row>
    <row r="289" spans="1:3" x14ac:dyDescent="0.25">
      <c r="A289" s="2" t="s">
        <v>757</v>
      </c>
      <c r="B289" s="679" t="str">
        <f t="shared" si="4"/>
        <v>R.42</v>
      </c>
      <c r="C289" s="685" t="str">
        <f>'10'!G59</f>
        <v>Ne</v>
      </c>
    </row>
    <row r="290" spans="1:3" x14ac:dyDescent="0.25">
      <c r="A290" s="2" t="s">
        <v>758</v>
      </c>
      <c r="B290" s="678" t="str">
        <f t="shared" si="4"/>
        <v>VPS rodiklių taikymas priemonei:</v>
      </c>
      <c r="C290" s="686"/>
    </row>
    <row r="291" spans="1:3" x14ac:dyDescent="0.25">
      <c r="A291" s="2" t="s">
        <v>759</v>
      </c>
      <c r="B291" s="679" t="str">
        <f t="shared" si="4"/>
        <v>ŠIRV-P.1</v>
      </c>
      <c r="C291" s="685" t="str">
        <f>'10'!G61</f>
        <v>Ne</v>
      </c>
    </row>
    <row r="292" spans="1:3" x14ac:dyDescent="0.25">
      <c r="A292" s="2" t="s">
        <v>760</v>
      </c>
      <c r="B292" s="679" t="str">
        <f t="shared" si="4"/>
        <v>ŠIRV-P.2</v>
      </c>
      <c r="C292" s="685" t="str">
        <f>'10'!G62</f>
        <v>Ne</v>
      </c>
    </row>
    <row r="293" spans="1:3" x14ac:dyDescent="0.25">
      <c r="A293" s="2" t="s">
        <v>761</v>
      </c>
      <c r="B293" s="679" t="str">
        <f t="shared" si="4"/>
        <v>ŠIRV-P.3</v>
      </c>
      <c r="C293" s="685" t="str">
        <f>'10'!G63</f>
        <v>Ne</v>
      </c>
    </row>
    <row r="294" spans="1:3" x14ac:dyDescent="0.25">
      <c r="A294" s="2" t="s">
        <v>762</v>
      </c>
      <c r="B294" s="679" t="str">
        <f t="shared" si="4"/>
        <v>ŠIRV-P.4</v>
      </c>
      <c r="C294" s="685" t="str">
        <f>'10'!G64</f>
        <v>Ne</v>
      </c>
    </row>
    <row r="295" spans="1:3" x14ac:dyDescent="0.25">
      <c r="A295" s="2" t="s">
        <v>763</v>
      </c>
      <c r="B295" s="679" t="str">
        <f t="shared" si="4"/>
        <v>ŠIRV-P.5</v>
      </c>
      <c r="C295" s="685" t="str">
        <f>'10'!G65</f>
        <v>Ne</v>
      </c>
    </row>
    <row r="296" spans="1:3" x14ac:dyDescent="0.25">
      <c r="A296" s="2" t="s">
        <v>764</v>
      </c>
      <c r="B296" s="679" t="str">
        <f t="shared" si="4"/>
        <v>ŠIRV-P.6</v>
      </c>
      <c r="C296" s="685" t="str">
        <f>'10'!G66</f>
        <v>Ne</v>
      </c>
    </row>
    <row r="297" spans="1:3" x14ac:dyDescent="0.25">
      <c r="A297" s="2" t="s">
        <v>765</v>
      </c>
      <c r="B297" s="679" t="str">
        <f t="shared" si="4"/>
        <v>ŠIRV-P.7</v>
      </c>
      <c r="C297" s="685" t="str">
        <f>'10'!G67</f>
        <v>Ne</v>
      </c>
    </row>
    <row r="298" spans="1:3" x14ac:dyDescent="0.25">
      <c r="A298" s="2" t="s">
        <v>766</v>
      </c>
      <c r="B298" s="679" t="str">
        <f t="shared" si="4"/>
        <v>ŠIRV-P.8</v>
      </c>
      <c r="C298" s="685" t="str">
        <f>'10'!G68</f>
        <v>Ne</v>
      </c>
    </row>
    <row r="299" spans="1:3" x14ac:dyDescent="0.25">
      <c r="A299" s="2" t="s">
        <v>767</v>
      </c>
      <c r="B299" s="679" t="str">
        <f t="shared" si="4"/>
        <v>ŠIRV-P.9</v>
      </c>
      <c r="C299" s="685" t="str">
        <f>'10'!G69</f>
        <v>Ne</v>
      </c>
    </row>
    <row r="300" spans="1:3" x14ac:dyDescent="0.25">
      <c r="A300" s="2" t="s">
        <v>768</v>
      </c>
      <c r="B300" s="681" t="str">
        <f t="shared" si="4"/>
        <v>ŠIRV-P.10</v>
      </c>
      <c r="C300" s="687" t="str">
        <f>'10'!G70</f>
        <v>Ne</v>
      </c>
    </row>
    <row r="301" spans="1:3" x14ac:dyDescent="0.25">
      <c r="A301" s="2" t="s">
        <v>769</v>
      </c>
      <c r="B301" s="673" t="str">
        <f t="shared" si="4"/>
        <v>F dalis. Pagal priemonę remiamų projektų pobūdis:</v>
      </c>
      <c r="C301" s="674"/>
    </row>
    <row r="302" spans="1:3" x14ac:dyDescent="0.25">
      <c r="A302" s="2" t="s">
        <v>770</v>
      </c>
      <c r="B302" s="669" t="str">
        <f t="shared" ref="B302:B311" si="5">B225</f>
        <v>Remiami pelno projektai</v>
      </c>
      <c r="C302" s="670" t="str">
        <f>'10'!G72</f>
        <v>Ne</v>
      </c>
    </row>
    <row r="303" spans="1:3" ht="60" x14ac:dyDescent="0.25">
      <c r="A303" s="2" t="s">
        <v>771</v>
      </c>
      <c r="B303" s="671" t="str">
        <f t="shared" si="5"/>
        <v>Remiami projektai, susiję su žinių perdavimu, įskaitant konsultacijas, mokymą ir keitimąsi žiniomis apie tvarią, ekonominę, socialinę, aplinką ir klimatą tausojančią veiklą (aktualu rodikliui L801)</v>
      </c>
      <c r="C303" s="670" t="str">
        <f>'10'!G73</f>
        <v>Ne</v>
      </c>
    </row>
    <row r="304" spans="1:3" ht="75" x14ac:dyDescent="0.25">
      <c r="A304" s="2" t="s">
        <v>772</v>
      </c>
      <c r="B304" s="671" t="str">
        <f t="shared" si="5"/>
        <v>Remiami projektai, susiję su gamintojų organizacijomis, vietinėmis rinkomis, trumpomis tiekimo grandinėmis ir kokybės schemomis, įskaitant paramą investicijoms, rinkodaros veiklą ir kt. (aktualu rodikliui L802)</v>
      </c>
      <c r="C304" s="670" t="str">
        <f>'10'!G74</f>
        <v>Ne</v>
      </c>
    </row>
    <row r="305" spans="1:3" ht="45" x14ac:dyDescent="0.25">
      <c r="A305" s="2" t="s">
        <v>773</v>
      </c>
      <c r="B305" s="671" t="str">
        <f t="shared" si="5"/>
        <v>Remiami projektai, susiję su atsinaujinančios energijos gamybos pajėgumais, įskaitant biologinę (aktualu rodikliui L803)</v>
      </c>
      <c r="C305" s="670" t="str">
        <f>'10'!G75</f>
        <v>Ne</v>
      </c>
    </row>
    <row r="306" spans="1:3" ht="60" x14ac:dyDescent="0.25">
      <c r="A306" s="2" t="s">
        <v>774</v>
      </c>
      <c r="B306" s="671" t="str">
        <f t="shared" si="5"/>
        <v>Remiami projektai, prisidedantys prie aplinkos tvarumo, klimato kaitos švelninimo bei prisitaikymo prie jos tikslų įgyvendinimo kaimo vietovėse (aktualu rodikliui L804)</v>
      </c>
      <c r="C306" s="670" t="str">
        <f>'10'!G76</f>
        <v>Taip</v>
      </c>
    </row>
    <row r="307" spans="1:3" ht="30" x14ac:dyDescent="0.25">
      <c r="A307" s="2" t="s">
        <v>775</v>
      </c>
      <c r="B307" s="671" t="str">
        <f t="shared" si="5"/>
        <v>Remiami projektai, kurie kuria darbo vietas (aktualu rodikliui L805)</v>
      </c>
      <c r="C307" s="670" t="str">
        <f>'10'!G77</f>
        <v>Taip</v>
      </c>
    </row>
    <row r="308" spans="1:3" ht="30" x14ac:dyDescent="0.25">
      <c r="A308" s="2" t="s">
        <v>776</v>
      </c>
      <c r="B308" s="671" t="str">
        <f t="shared" si="5"/>
        <v>Remiami kaimo verslų, įskaitant bioekonomiką, projektai (aktualu rodikliui L 806)</v>
      </c>
      <c r="C308" s="670" t="str">
        <f>'10'!G78</f>
        <v>Ne</v>
      </c>
    </row>
    <row r="309" spans="1:3" ht="30" x14ac:dyDescent="0.25">
      <c r="A309" s="2" t="s">
        <v>777</v>
      </c>
      <c r="B309" s="671" t="str">
        <f t="shared" si="5"/>
        <v>Remiami projektai, susiję su sumanių kaimų strategijomis (aktualu rodikliui L807)</v>
      </c>
      <c r="C309" s="670" t="str">
        <f>'10'!G79</f>
        <v>Ne</v>
      </c>
    </row>
    <row r="310" spans="1:3" ht="30" x14ac:dyDescent="0.25">
      <c r="A310" s="2" t="s">
        <v>778</v>
      </c>
      <c r="B310" s="671" t="str">
        <f t="shared" si="5"/>
        <v>Remiami projektai, gerinantys paslaugų prieinamumą ir infrastruktūrą (aktualu rodikliui L808)</v>
      </c>
      <c r="C310" s="670" t="str">
        <f>'10'!G80</f>
        <v>Taip</v>
      </c>
    </row>
    <row r="311" spans="1:3" ht="30" x14ac:dyDescent="0.25">
      <c r="A311" s="2" t="s">
        <v>779</v>
      </c>
      <c r="B311" s="671" t="str">
        <f t="shared" si="5"/>
        <v>Remiami socialinės įtraukties projektai (aktualu rodikliui L809)</v>
      </c>
      <c r="C311" s="670" t="str">
        <f>'10'!G81</f>
        <v>Ne</v>
      </c>
    </row>
    <row r="312" spans="1:3" x14ac:dyDescent="0.25">
      <c r="B312" s="647"/>
      <c r="C312" s="683"/>
    </row>
    <row r="313" spans="1:3" x14ac:dyDescent="0.25">
      <c r="A313" s="1"/>
      <c r="B313" s="362"/>
      <c r="C313" s="684" t="str">
        <f>'10'!H6</f>
        <v>5 priemonė</v>
      </c>
    </row>
    <row r="314" spans="1:3" x14ac:dyDescent="0.25">
      <c r="A314" s="2" t="s">
        <v>188</v>
      </c>
      <c r="B314" s="509" t="str">
        <f>B237</f>
        <v>Priemonės pavadinimas</v>
      </c>
      <c r="C314" s="668" t="str">
        <f>'10'!H7</f>
        <v>VVG teritorinis bendradarbiavimas</v>
      </c>
    </row>
    <row r="315" spans="1:3" x14ac:dyDescent="0.25">
      <c r="A315" s="2" t="s">
        <v>189</v>
      </c>
      <c r="B315" s="669" t="str">
        <f t="shared" ref="B315:B378" si="6">B238</f>
        <v>Priemonės rūšis</v>
      </c>
      <c r="C315" s="668" t="str">
        <f>'10'!H8</f>
        <v>Teritorinis VVG bendradarbiavimas</v>
      </c>
    </row>
    <row r="316" spans="1:3" ht="30" x14ac:dyDescent="0.25">
      <c r="A316" s="2" t="s">
        <v>190</v>
      </c>
      <c r="B316" s="669" t="str">
        <f t="shared" si="6"/>
        <v>VVG teritorijos poreikių, kuriuos tenkina priemonė, skaičius</v>
      </c>
      <c r="C316" s="668">
        <f>'10'!H9</f>
        <v>0</v>
      </c>
    </row>
    <row r="317" spans="1:3" x14ac:dyDescent="0.25">
      <c r="A317" s="2" t="s">
        <v>191</v>
      </c>
      <c r="B317" s="669" t="str">
        <f t="shared" si="6"/>
        <v>BŽŪP tikslų, kuriuos įgyvendina priemonė, skaičius</v>
      </c>
      <c r="C317" s="668">
        <f>'10'!H10</f>
        <v>0</v>
      </c>
    </row>
    <row r="318" spans="1:3" x14ac:dyDescent="0.25">
      <c r="A318" s="2" t="s">
        <v>192</v>
      </c>
      <c r="B318" s="669" t="str">
        <f t="shared" si="6"/>
        <v>Pagrindinis BŽŪP tikslas, kurį įgyvendina VPS priemonė</v>
      </c>
      <c r="C318" s="670" t="str">
        <f>'10'!H11</f>
        <v>Pasirinkite</v>
      </c>
    </row>
    <row r="319" spans="1:3" ht="30" x14ac:dyDescent="0.25">
      <c r="A319" s="2" t="s">
        <v>193</v>
      </c>
      <c r="B319" s="671" t="str">
        <f t="shared" si="6"/>
        <v>Ar priemonė prisideda prie 4 konkretaus BŽŪP tikslo? (tikslas nurodytas 5 lape)</v>
      </c>
      <c r="C319" s="670" t="str">
        <f>'10'!H12</f>
        <v>Ne</v>
      </c>
    </row>
    <row r="320" spans="1:3" ht="30" x14ac:dyDescent="0.25">
      <c r="A320" s="2" t="s">
        <v>194</v>
      </c>
      <c r="B320" s="671" t="str">
        <f t="shared" si="6"/>
        <v>Ar priemonė prisideda prie 5 konkretaus BŽŪP tikslo? (tikslas nurodytas 5 lape)</v>
      </c>
      <c r="C320" s="670" t="str">
        <f>'10'!H13</f>
        <v>Ne</v>
      </c>
    </row>
    <row r="321" spans="1:3" ht="30" x14ac:dyDescent="0.25">
      <c r="A321" s="2" t="s">
        <v>195</v>
      </c>
      <c r="B321" s="671" t="str">
        <f t="shared" si="6"/>
        <v>Ar priemonė prisideda prie 6 konkretaus BŽŪP tikslo? (tikslas nurodytas 5 lape)</v>
      </c>
      <c r="C321" s="670" t="str">
        <f>'10'!H14</f>
        <v>Ne</v>
      </c>
    </row>
    <row r="322" spans="1:3" ht="30" x14ac:dyDescent="0.25">
      <c r="A322" s="2" t="s">
        <v>196</v>
      </c>
      <c r="B322" s="671" t="str">
        <f t="shared" si="6"/>
        <v>Ar priemonė prisideda prie 9 konkretaus BŽŪP tikslo? (tikslas nurodytas 5 lape)</v>
      </c>
      <c r="C322" s="670" t="str">
        <f>'10'!H15</f>
        <v>Ne</v>
      </c>
    </row>
    <row r="323" spans="1:3" x14ac:dyDescent="0.25">
      <c r="A323" s="2" t="s">
        <v>94</v>
      </c>
      <c r="B323" s="673" t="str">
        <f t="shared" si="6"/>
        <v>A dalis. Priemonės intervencijos logika:</v>
      </c>
      <c r="C323" s="674"/>
    </row>
    <row r="324" spans="1:3" ht="45" x14ac:dyDescent="0.25">
      <c r="A324" s="2" t="s">
        <v>197</v>
      </c>
      <c r="B324" s="671" t="str">
        <f t="shared" si="6"/>
        <v>Priemonės tikslas, ryšys su pagrindiniu BŽŪP tikslu ir VVG teritorijos poreikiais (problemomis ir (arba) potencialu), ryšys su VPS tema (jei taikoma)</v>
      </c>
      <c r="C324" s="675">
        <f>'10'!H17</f>
        <v>0</v>
      </c>
    </row>
    <row r="325" spans="1:3" x14ac:dyDescent="0.25">
      <c r="A325" s="2" t="s">
        <v>198</v>
      </c>
      <c r="B325" s="669" t="str">
        <f t="shared" si="6"/>
        <v>Pokytis, kurio siekiama VPS priemone</v>
      </c>
      <c r="C325" s="675">
        <f>'10'!H18</f>
        <v>0</v>
      </c>
    </row>
    <row r="326" spans="1:3" ht="30" x14ac:dyDescent="0.25">
      <c r="A326" s="2" t="s">
        <v>199</v>
      </c>
      <c r="B326" s="509" t="str">
        <f t="shared" si="6"/>
        <v>Kaip priemonė prisidės prie horizontalaus tikslo d įgyvendinimo? (pildoma, jei taikoma)</v>
      </c>
      <c r="C326" s="675">
        <f>'10'!H19</f>
        <v>0</v>
      </c>
    </row>
    <row r="327" spans="1:3" ht="30" x14ac:dyDescent="0.25">
      <c r="A327" s="2" t="s">
        <v>200</v>
      </c>
      <c r="B327" s="509" t="str">
        <f t="shared" si="6"/>
        <v>Kaip priemonė prisidės prie horizontalaus tikslo e įgyvendinimo? (pildoma, jei taikoma)</v>
      </c>
      <c r="C327" s="675">
        <f>'10'!H20</f>
        <v>0</v>
      </c>
    </row>
    <row r="328" spans="1:3" ht="30" x14ac:dyDescent="0.25">
      <c r="A328" s="2" t="s">
        <v>201</v>
      </c>
      <c r="B328" s="509" t="str">
        <f t="shared" si="6"/>
        <v>Kaip priemonė prisidės prie horizontalaus tikslo f įgyvendinimo? (pildoma, jei taikoma)</v>
      </c>
      <c r="C328" s="675">
        <f>'10'!H21</f>
        <v>0</v>
      </c>
    </row>
    <row r="329" spans="1:3" ht="30" x14ac:dyDescent="0.25">
      <c r="A329" s="2" t="s">
        <v>202</v>
      </c>
      <c r="B329" s="509" t="str">
        <f t="shared" si="6"/>
        <v>Kaip priemonė prisidės prie horizontalaus tikslo i įgyvendinimo? (pildoma, jei taikoma)</v>
      </c>
      <c r="C329" s="675">
        <f>'10'!H22</f>
        <v>0</v>
      </c>
    </row>
    <row r="330" spans="1:3" ht="30" x14ac:dyDescent="0.25">
      <c r="A330" s="2" t="s">
        <v>203</v>
      </c>
      <c r="B330" s="673" t="str">
        <f t="shared" si="6"/>
        <v>B dalis. Pareiškėjų ir projektų tinkamumo sąlygos, projektų atrankos principai:</v>
      </c>
      <c r="C330" s="674"/>
    </row>
    <row r="331" spans="1:3" x14ac:dyDescent="0.25">
      <c r="A331" s="2" t="s">
        <v>204</v>
      </c>
      <c r="B331" s="509" t="str">
        <f t="shared" si="6"/>
        <v>Pagal priemonę remiamos veiklos</v>
      </c>
      <c r="C331" s="675">
        <f>'10'!H24</f>
        <v>0</v>
      </c>
    </row>
    <row r="332" spans="1:3" ht="30" x14ac:dyDescent="0.25">
      <c r="A332" s="2" t="s">
        <v>205</v>
      </c>
      <c r="B332" s="669" t="str">
        <f t="shared" si="6"/>
        <v>Tinkami pareiškėjai ir partneriai (jei taikomas reikalavimas projektus įgyvendinti su partneriais)</v>
      </c>
      <c r="C332" s="675">
        <f>'10'!H25</f>
        <v>0</v>
      </c>
    </row>
    <row r="333" spans="1:3" ht="30" x14ac:dyDescent="0.25">
      <c r="A333" s="2" t="s">
        <v>206</v>
      </c>
      <c r="B333" s="669" t="str">
        <f t="shared" si="6"/>
        <v>Priemonės tikslinė grupė (pildoma, jei nesutampa su tinkamais pareiškėjais ir (arba) partneriais)</v>
      </c>
      <c r="C333" s="675">
        <f>'10'!H26</f>
        <v>0</v>
      </c>
    </row>
    <row r="334" spans="1:3" x14ac:dyDescent="0.25">
      <c r="A334" s="2" t="s">
        <v>725</v>
      </c>
      <c r="B334" s="509" t="str">
        <f t="shared" si="6"/>
        <v>Tinkamumo sąlygos pareiškėjams ir projektams</v>
      </c>
      <c r="C334" s="675">
        <f>'10'!H27</f>
        <v>0</v>
      </c>
    </row>
    <row r="335" spans="1:3" x14ac:dyDescent="0.25">
      <c r="A335" s="2" t="s">
        <v>726</v>
      </c>
      <c r="B335" s="671" t="str">
        <f t="shared" si="6"/>
        <v>Projektų atrankos principai</v>
      </c>
      <c r="C335" s="675">
        <f>'10'!H28</f>
        <v>0</v>
      </c>
    </row>
    <row r="336" spans="1:3" x14ac:dyDescent="0.25">
      <c r="A336" s="2" t="s">
        <v>727</v>
      </c>
      <c r="B336" s="509" t="str">
        <f t="shared" si="6"/>
        <v>Planuojamų kvietimų teikti paraiškas skaičius</v>
      </c>
      <c r="C336" s="668">
        <f>'10'!H29</f>
        <v>0</v>
      </c>
    </row>
    <row r="337" spans="1:3" x14ac:dyDescent="0.25">
      <c r="A337" s="2" t="s">
        <v>728</v>
      </c>
      <c r="B337" s="649" t="str">
        <f t="shared" si="6"/>
        <v>C dalis. Paramos dydžiai:</v>
      </c>
      <c r="C337" s="674"/>
    </row>
    <row r="338" spans="1:3" x14ac:dyDescent="0.25">
      <c r="A338" s="2" t="s">
        <v>729</v>
      </c>
      <c r="B338" s="509" t="str">
        <f t="shared" si="6"/>
        <v>Didžiausia paramos suma vietos projektui, Eur</v>
      </c>
      <c r="C338" s="675">
        <f>'10'!H31</f>
        <v>0</v>
      </c>
    </row>
    <row r="339" spans="1:3" x14ac:dyDescent="0.25">
      <c r="A339" s="2" t="s">
        <v>730</v>
      </c>
      <c r="B339" s="509" t="str">
        <f t="shared" si="6"/>
        <v xml:space="preserve">Paramos lyginamoji dalis, proc. </v>
      </c>
      <c r="C339" s="675">
        <f>'10'!H32</f>
        <v>0</v>
      </c>
    </row>
    <row r="340" spans="1:3" x14ac:dyDescent="0.25">
      <c r="A340" s="2" t="s">
        <v>731</v>
      </c>
      <c r="B340" s="509" t="str">
        <f t="shared" si="6"/>
        <v>Planuojama paramos suma priemonei, Eur</v>
      </c>
      <c r="C340" s="676">
        <f>'10'!H33</f>
        <v>0</v>
      </c>
    </row>
    <row r="341" spans="1:3" x14ac:dyDescent="0.25">
      <c r="A341" s="2" t="s">
        <v>732</v>
      </c>
      <c r="B341" s="509" t="str">
        <f t="shared" si="6"/>
        <v>Planuojama paremti projektų (rodiklis L700)</v>
      </c>
      <c r="C341" s="677">
        <f>'10'!H34</f>
        <v>0</v>
      </c>
    </row>
    <row r="342" spans="1:3" x14ac:dyDescent="0.25">
      <c r="A342" s="2" t="s">
        <v>733</v>
      </c>
      <c r="B342" s="509" t="str">
        <f t="shared" si="6"/>
        <v>Paaiškinimas, kaip nustatyta rodiklio L700 reikšmė</v>
      </c>
      <c r="C342" s="675">
        <f>'10'!H35</f>
        <v>0</v>
      </c>
    </row>
    <row r="343" spans="1:3" ht="30" x14ac:dyDescent="0.25">
      <c r="A343" s="2" t="s">
        <v>734</v>
      </c>
      <c r="B343" s="649" t="str">
        <f t="shared" si="6"/>
        <v>D dalis. Priemonės indėlis į ES ir nacionalinių horizontaliųjų principų įgyvendinimą:</v>
      </c>
      <c r="C343" s="674"/>
    </row>
    <row r="344" spans="1:3" x14ac:dyDescent="0.25">
      <c r="A344" s="2" t="s">
        <v>735</v>
      </c>
      <c r="B344" s="678" t="str">
        <f t="shared" si="6"/>
        <v>Subregioninės vietovės principas:</v>
      </c>
      <c r="C344" s="674"/>
    </row>
    <row r="345" spans="1:3" ht="30" x14ac:dyDescent="0.25">
      <c r="A345" s="2" t="s">
        <v>736</v>
      </c>
      <c r="B345" s="509" t="str">
        <f t="shared" si="6"/>
        <v>Ar siekiama, kad pagal priemonę finansuojami projektai apimtų visas VVG teritorijos seniūnijas?</v>
      </c>
      <c r="C345" s="670" t="str">
        <f>'10'!H38</f>
        <v>Ne</v>
      </c>
    </row>
    <row r="346" spans="1:3" x14ac:dyDescent="0.25">
      <c r="A346" s="2" t="s">
        <v>737</v>
      </c>
      <c r="B346" s="509" t="str">
        <f t="shared" si="6"/>
        <v>Pasirinkimo pagrindimas</v>
      </c>
      <c r="C346" s="675">
        <f>'10'!H39</f>
        <v>0</v>
      </c>
    </row>
    <row r="347" spans="1:3" x14ac:dyDescent="0.25">
      <c r="A347" s="2" t="s">
        <v>738</v>
      </c>
      <c r="B347" s="678" t="str">
        <f t="shared" si="6"/>
        <v>Partnerystės principas:</v>
      </c>
      <c r="C347" s="674"/>
    </row>
    <row r="348" spans="1:3" ht="30" x14ac:dyDescent="0.25">
      <c r="A348" s="2" t="s">
        <v>739</v>
      </c>
      <c r="B348" s="509" t="str">
        <f t="shared" si="6"/>
        <v>Ar siekiama, kad pagal priemonę finansuojami projektai būtų vykdomi su partneriais?</v>
      </c>
      <c r="C348" s="670" t="str">
        <f>'10'!H41</f>
        <v>Ne</v>
      </c>
    </row>
    <row r="349" spans="1:3" x14ac:dyDescent="0.25">
      <c r="A349" s="2" t="s">
        <v>740</v>
      </c>
      <c r="B349" s="509" t="str">
        <f t="shared" si="6"/>
        <v>Pasirinkimo pagrindimas</v>
      </c>
      <c r="C349" s="675">
        <f>'10'!H42</f>
        <v>0</v>
      </c>
    </row>
    <row r="350" spans="1:3" x14ac:dyDescent="0.25">
      <c r="A350" s="2" t="s">
        <v>741</v>
      </c>
      <c r="B350" s="678" t="str">
        <f t="shared" si="6"/>
        <v>Inovacijų principas:</v>
      </c>
      <c r="C350" s="674"/>
    </row>
    <row r="351" spans="1:3" ht="30" x14ac:dyDescent="0.25">
      <c r="A351" s="2" t="s">
        <v>742</v>
      </c>
      <c r="B351" s="509" t="str">
        <f t="shared" si="6"/>
        <v>Ar siekiama, kad pagal priemonę finansuojami projektai būtų skirti inovacijoms vietos lygiu diegti?</v>
      </c>
      <c r="C351" s="670" t="str">
        <f>'10'!H44</f>
        <v>Ne</v>
      </c>
    </row>
    <row r="352" spans="1:3" x14ac:dyDescent="0.25">
      <c r="A352" s="2" t="s">
        <v>743</v>
      </c>
      <c r="B352" s="509" t="str">
        <f t="shared" si="6"/>
        <v>Pasirinkimo pagrindimas</v>
      </c>
      <c r="C352" s="675">
        <f>'10'!H45</f>
        <v>0</v>
      </c>
    </row>
    <row r="353" spans="1:3" ht="30" x14ac:dyDescent="0.25">
      <c r="A353" s="2" t="s">
        <v>744</v>
      </c>
      <c r="B353" s="509" t="str">
        <f t="shared" si="6"/>
        <v>Planuojama paremti projektų, skirtų inovacijoms vietos lygiu diegti (rodiklis L710)</v>
      </c>
      <c r="C353" s="677">
        <f>'10'!H46</f>
        <v>0</v>
      </c>
    </row>
    <row r="354" spans="1:3" x14ac:dyDescent="0.25">
      <c r="A354" s="2" t="s">
        <v>745</v>
      </c>
      <c r="B354" s="678" t="str">
        <f t="shared" si="6"/>
        <v>Lyčių lygybė ir nediskriminavimas:</v>
      </c>
      <c r="C354" s="674"/>
    </row>
    <row r="355" spans="1:3" ht="30" x14ac:dyDescent="0.25">
      <c r="A355" s="2" t="s">
        <v>746</v>
      </c>
      <c r="B355" s="509" t="str">
        <f t="shared" si="6"/>
        <v>Ar pagal priemonę finansuojami projektai, skirti lyčių lygybei ir nediskriminavimui?</v>
      </c>
      <c r="C355" s="670" t="str">
        <f>'10'!H48</f>
        <v>Ne</v>
      </c>
    </row>
    <row r="356" spans="1:3" x14ac:dyDescent="0.25">
      <c r="A356" s="2" t="s">
        <v>747</v>
      </c>
      <c r="B356" s="509" t="str">
        <f t="shared" si="6"/>
        <v>Pasirinkimo pagrindimas (jei taip, kaip bus užtikrinta)</v>
      </c>
      <c r="C356" s="675">
        <f>'10'!H49</f>
        <v>0</v>
      </c>
    </row>
    <row r="357" spans="1:3" x14ac:dyDescent="0.25">
      <c r="A357" s="2" t="s">
        <v>748</v>
      </c>
      <c r="B357" s="678" t="str">
        <f t="shared" si="6"/>
        <v>Jaunimas:</v>
      </c>
      <c r="C357" s="674"/>
    </row>
    <row r="358" spans="1:3" ht="30" x14ac:dyDescent="0.25">
      <c r="A358" s="2" t="s">
        <v>749</v>
      </c>
      <c r="B358" s="509" t="str">
        <f t="shared" si="6"/>
        <v>Ar pagal priemonę finansuojami projektai, skirti jaunimui?</v>
      </c>
      <c r="C358" s="670" t="str">
        <f>'10'!H51</f>
        <v>Ne</v>
      </c>
    </row>
    <row r="359" spans="1:3" x14ac:dyDescent="0.25">
      <c r="A359" s="2" t="s">
        <v>750</v>
      </c>
      <c r="B359" s="509" t="str">
        <f t="shared" si="6"/>
        <v>Pasirinkimo pagrindimas (jei taip, kaip bus užtikrinta)</v>
      </c>
      <c r="C359" s="675">
        <f>'10'!H52</f>
        <v>0</v>
      </c>
    </row>
    <row r="360" spans="1:3" x14ac:dyDescent="0.25">
      <c r="A360" s="2" t="s">
        <v>751</v>
      </c>
      <c r="B360" s="673" t="str">
        <f t="shared" si="6"/>
        <v>E dalis. Priemonės rezultato rodikliai:</v>
      </c>
      <c r="C360" s="674"/>
    </row>
    <row r="361" spans="1:3" x14ac:dyDescent="0.25">
      <c r="A361" s="2" t="s">
        <v>752</v>
      </c>
      <c r="B361" s="678" t="str">
        <f t="shared" si="6"/>
        <v>SP rezultato rodiklių taikymas priemonei:</v>
      </c>
      <c r="C361" s="674"/>
    </row>
    <row r="362" spans="1:3" x14ac:dyDescent="0.25">
      <c r="A362" s="2" t="s">
        <v>753</v>
      </c>
      <c r="B362" s="679" t="str">
        <f t="shared" si="6"/>
        <v>R.3</v>
      </c>
      <c r="C362" s="685" t="str">
        <f>'10'!H55</f>
        <v>Ne</v>
      </c>
    </row>
    <row r="363" spans="1:3" x14ac:dyDescent="0.25">
      <c r="A363" s="2" t="s">
        <v>754</v>
      </c>
      <c r="B363" s="679" t="str">
        <f t="shared" si="6"/>
        <v>R.37</v>
      </c>
      <c r="C363" s="685" t="str">
        <f>'10'!H56</f>
        <v>Ne</v>
      </c>
    </row>
    <row r="364" spans="1:3" x14ac:dyDescent="0.25">
      <c r="A364" s="2" t="s">
        <v>755</v>
      </c>
      <c r="B364" s="679" t="str">
        <f t="shared" si="6"/>
        <v>R.39</v>
      </c>
      <c r="C364" s="685" t="str">
        <f>'10'!H57</f>
        <v>Ne</v>
      </c>
    </row>
    <row r="365" spans="1:3" x14ac:dyDescent="0.25">
      <c r="A365" s="2" t="s">
        <v>756</v>
      </c>
      <c r="B365" s="679" t="str">
        <f t="shared" si="6"/>
        <v>R.41</v>
      </c>
      <c r="C365" s="685" t="str">
        <f>'10'!H58</f>
        <v>Ne</v>
      </c>
    </row>
    <row r="366" spans="1:3" x14ac:dyDescent="0.25">
      <c r="A366" s="2" t="s">
        <v>757</v>
      </c>
      <c r="B366" s="679" t="str">
        <f t="shared" si="6"/>
        <v>R.42</v>
      </c>
      <c r="C366" s="685" t="str">
        <f>'10'!H59</f>
        <v>Ne</v>
      </c>
    </row>
    <row r="367" spans="1:3" x14ac:dyDescent="0.25">
      <c r="A367" s="2" t="s">
        <v>758</v>
      </c>
      <c r="B367" s="678" t="str">
        <f t="shared" si="6"/>
        <v>VPS rodiklių taikymas priemonei:</v>
      </c>
      <c r="C367" s="686"/>
    </row>
    <row r="368" spans="1:3" x14ac:dyDescent="0.25">
      <c r="A368" s="2" t="s">
        <v>759</v>
      </c>
      <c r="B368" s="679" t="str">
        <f t="shared" si="6"/>
        <v>ŠIRV-P.1</v>
      </c>
      <c r="C368" s="685" t="str">
        <f>'10'!H61</f>
        <v>Ne</v>
      </c>
    </row>
    <row r="369" spans="1:3" x14ac:dyDescent="0.25">
      <c r="A369" s="2" t="s">
        <v>760</v>
      </c>
      <c r="B369" s="679" t="str">
        <f t="shared" si="6"/>
        <v>ŠIRV-P.2</v>
      </c>
      <c r="C369" s="685" t="str">
        <f>'10'!H62</f>
        <v>Ne</v>
      </c>
    </row>
    <row r="370" spans="1:3" x14ac:dyDescent="0.25">
      <c r="A370" s="2" t="s">
        <v>761</v>
      </c>
      <c r="B370" s="679" t="str">
        <f t="shared" si="6"/>
        <v>ŠIRV-P.3</v>
      </c>
      <c r="C370" s="685" t="str">
        <f>'10'!H63</f>
        <v>Ne</v>
      </c>
    </row>
    <row r="371" spans="1:3" x14ac:dyDescent="0.25">
      <c r="A371" s="2" t="s">
        <v>762</v>
      </c>
      <c r="B371" s="679" t="str">
        <f t="shared" si="6"/>
        <v>ŠIRV-P.4</v>
      </c>
      <c r="C371" s="685" t="str">
        <f>'10'!H64</f>
        <v>Ne</v>
      </c>
    </row>
    <row r="372" spans="1:3" x14ac:dyDescent="0.25">
      <c r="A372" s="2" t="s">
        <v>763</v>
      </c>
      <c r="B372" s="679" t="str">
        <f t="shared" si="6"/>
        <v>ŠIRV-P.5</v>
      </c>
      <c r="C372" s="685" t="str">
        <f>'10'!H65</f>
        <v>Ne</v>
      </c>
    </row>
    <row r="373" spans="1:3" x14ac:dyDescent="0.25">
      <c r="A373" s="2" t="s">
        <v>764</v>
      </c>
      <c r="B373" s="679" t="str">
        <f t="shared" si="6"/>
        <v>ŠIRV-P.6</v>
      </c>
      <c r="C373" s="685" t="str">
        <f>'10'!H66</f>
        <v>Ne</v>
      </c>
    </row>
    <row r="374" spans="1:3" x14ac:dyDescent="0.25">
      <c r="A374" s="2" t="s">
        <v>765</v>
      </c>
      <c r="B374" s="679" t="str">
        <f t="shared" si="6"/>
        <v>ŠIRV-P.7</v>
      </c>
      <c r="C374" s="685" t="str">
        <f>'10'!H67</f>
        <v>Ne</v>
      </c>
    </row>
    <row r="375" spans="1:3" x14ac:dyDescent="0.25">
      <c r="A375" s="2" t="s">
        <v>766</v>
      </c>
      <c r="B375" s="679" t="str">
        <f t="shared" si="6"/>
        <v>ŠIRV-P.8</v>
      </c>
      <c r="C375" s="685" t="str">
        <f>'10'!H68</f>
        <v>Ne</v>
      </c>
    </row>
    <row r="376" spans="1:3" x14ac:dyDescent="0.25">
      <c r="A376" s="2" t="s">
        <v>767</v>
      </c>
      <c r="B376" s="679" t="str">
        <f t="shared" si="6"/>
        <v>ŠIRV-P.9</v>
      </c>
      <c r="C376" s="685" t="str">
        <f>'10'!H69</f>
        <v>Ne</v>
      </c>
    </row>
    <row r="377" spans="1:3" x14ac:dyDescent="0.25">
      <c r="A377" s="2" t="s">
        <v>768</v>
      </c>
      <c r="B377" s="681" t="str">
        <f t="shared" si="6"/>
        <v>ŠIRV-P.10</v>
      </c>
      <c r="C377" s="687" t="str">
        <f>'10'!H70</f>
        <v>Ne</v>
      </c>
    </row>
    <row r="378" spans="1:3" x14ac:dyDescent="0.25">
      <c r="A378" s="2" t="s">
        <v>769</v>
      </c>
      <c r="B378" s="673" t="str">
        <f t="shared" si="6"/>
        <v>F dalis. Pagal priemonę remiamų projektų pobūdis:</v>
      </c>
      <c r="C378" s="674"/>
    </row>
    <row r="379" spans="1:3" x14ac:dyDescent="0.25">
      <c r="A379" s="2" t="s">
        <v>770</v>
      </c>
      <c r="B379" s="669" t="str">
        <f t="shared" ref="B379:B388" si="7">B302</f>
        <v>Remiami pelno projektai</v>
      </c>
      <c r="C379" s="670" t="str">
        <f>'10'!H72</f>
        <v>Ne</v>
      </c>
    </row>
    <row r="380" spans="1:3" ht="60" x14ac:dyDescent="0.25">
      <c r="A380" s="2" t="s">
        <v>771</v>
      </c>
      <c r="B380" s="671" t="str">
        <f t="shared" si="7"/>
        <v>Remiami projektai, susiję su žinių perdavimu, įskaitant konsultacijas, mokymą ir keitimąsi žiniomis apie tvarią, ekonominę, socialinę, aplinką ir klimatą tausojančią veiklą (aktualu rodikliui L801)</v>
      </c>
      <c r="C380" s="670" t="str">
        <f>'10'!H73</f>
        <v>Ne</v>
      </c>
    </row>
    <row r="381" spans="1:3" ht="75" x14ac:dyDescent="0.25">
      <c r="A381" s="2" t="s">
        <v>772</v>
      </c>
      <c r="B381" s="671" t="str">
        <f t="shared" si="7"/>
        <v>Remiami projektai, susiję su gamintojų organizacijomis, vietinėmis rinkomis, trumpomis tiekimo grandinėmis ir kokybės schemomis, įskaitant paramą investicijoms, rinkodaros veiklą ir kt. (aktualu rodikliui L802)</v>
      </c>
      <c r="C381" s="670" t="str">
        <f>'10'!H74</f>
        <v>Ne</v>
      </c>
    </row>
    <row r="382" spans="1:3" ht="45" x14ac:dyDescent="0.25">
      <c r="A382" s="2" t="s">
        <v>773</v>
      </c>
      <c r="B382" s="671" t="str">
        <f t="shared" si="7"/>
        <v>Remiami projektai, susiję su atsinaujinančios energijos gamybos pajėgumais, įskaitant biologinę (aktualu rodikliui L803)</v>
      </c>
      <c r="C382" s="670" t="str">
        <f>'10'!H75</f>
        <v>Ne</v>
      </c>
    </row>
    <row r="383" spans="1:3" ht="60" x14ac:dyDescent="0.25">
      <c r="A383" s="2" t="s">
        <v>774</v>
      </c>
      <c r="B383" s="671" t="str">
        <f t="shared" si="7"/>
        <v>Remiami projektai, prisidedantys prie aplinkos tvarumo, klimato kaitos švelninimo bei prisitaikymo prie jos tikslų įgyvendinimo kaimo vietovėse (aktualu rodikliui L804)</v>
      </c>
      <c r="C383" s="670" t="str">
        <f>'10'!H76</f>
        <v>Ne</v>
      </c>
    </row>
    <row r="384" spans="1:3" ht="30" x14ac:dyDescent="0.25">
      <c r="A384" s="2" t="s">
        <v>775</v>
      </c>
      <c r="B384" s="671" t="str">
        <f t="shared" si="7"/>
        <v>Remiami projektai, kurie kuria darbo vietas (aktualu rodikliui L805)</v>
      </c>
      <c r="C384" s="670" t="str">
        <f>'10'!H77</f>
        <v>Ne</v>
      </c>
    </row>
    <row r="385" spans="1:3" ht="30" x14ac:dyDescent="0.25">
      <c r="A385" s="2" t="s">
        <v>776</v>
      </c>
      <c r="B385" s="671" t="str">
        <f t="shared" si="7"/>
        <v>Remiami kaimo verslų, įskaitant bioekonomiką, projektai (aktualu rodikliui L 806)</v>
      </c>
      <c r="C385" s="670" t="str">
        <f>'10'!H78</f>
        <v>Ne</v>
      </c>
    </row>
    <row r="386" spans="1:3" ht="30" x14ac:dyDescent="0.25">
      <c r="A386" s="2" t="s">
        <v>777</v>
      </c>
      <c r="B386" s="671" t="str">
        <f t="shared" si="7"/>
        <v>Remiami projektai, susiję su sumanių kaimų strategijomis (aktualu rodikliui L807)</v>
      </c>
      <c r="C386" s="670" t="str">
        <f>'10'!H79</f>
        <v>Ne</v>
      </c>
    </row>
    <row r="387" spans="1:3" ht="30" x14ac:dyDescent="0.25">
      <c r="A387" s="2" t="s">
        <v>778</v>
      </c>
      <c r="B387" s="671" t="str">
        <f t="shared" si="7"/>
        <v>Remiami projektai, gerinantys paslaugų prieinamumą ir infrastruktūrą (aktualu rodikliui L808)</v>
      </c>
      <c r="C387" s="670" t="str">
        <f>'10'!H80</f>
        <v>Ne</v>
      </c>
    </row>
    <row r="388" spans="1:3" ht="30" x14ac:dyDescent="0.25">
      <c r="A388" s="2" t="s">
        <v>779</v>
      </c>
      <c r="B388" s="671" t="str">
        <f t="shared" si="7"/>
        <v>Remiami socialinės įtraukties projektai (aktualu rodikliui L809)</v>
      </c>
      <c r="C388" s="670" t="str">
        <f>'10'!H81</f>
        <v>Ne</v>
      </c>
    </row>
    <row r="389" spans="1:3" x14ac:dyDescent="0.25">
      <c r="B389" s="647"/>
      <c r="C389" s="683"/>
    </row>
    <row r="390" spans="1:3" x14ac:dyDescent="0.25">
      <c r="A390" s="1"/>
      <c r="B390" s="362"/>
      <c r="C390" s="684" t="str">
        <f>'10'!I6</f>
        <v>6 priemonė</v>
      </c>
    </row>
    <row r="391" spans="1:3" x14ac:dyDescent="0.25">
      <c r="A391" s="2" t="s">
        <v>188</v>
      </c>
      <c r="B391" s="509" t="str">
        <f>B314</f>
        <v>Priemonės pavadinimas</v>
      </c>
      <c r="C391" s="668">
        <f>'10'!I7</f>
        <v>0</v>
      </c>
    </row>
    <row r="392" spans="1:3" x14ac:dyDescent="0.25">
      <c r="A392" s="2" t="s">
        <v>189</v>
      </c>
      <c r="B392" s="669" t="str">
        <f t="shared" ref="B392:B455" si="8">B315</f>
        <v>Priemonės rūšis</v>
      </c>
      <c r="C392" s="668">
        <f>'10'!I8</f>
        <v>0</v>
      </c>
    </row>
    <row r="393" spans="1:3" ht="30" x14ac:dyDescent="0.25">
      <c r="A393" s="2" t="s">
        <v>190</v>
      </c>
      <c r="B393" s="669" t="str">
        <f t="shared" si="8"/>
        <v>VVG teritorijos poreikių, kuriuos tenkina priemonė, skaičius</v>
      </c>
      <c r="C393" s="668">
        <f>'10'!I9</f>
        <v>0</v>
      </c>
    </row>
    <row r="394" spans="1:3" x14ac:dyDescent="0.25">
      <c r="A394" s="2" t="s">
        <v>191</v>
      </c>
      <c r="B394" s="669" t="str">
        <f t="shared" si="8"/>
        <v>BŽŪP tikslų, kuriuos įgyvendina priemonė, skaičius</v>
      </c>
      <c r="C394" s="668">
        <f>'10'!I10</f>
        <v>0</v>
      </c>
    </row>
    <row r="395" spans="1:3" x14ac:dyDescent="0.25">
      <c r="A395" s="2" t="s">
        <v>192</v>
      </c>
      <c r="B395" s="669" t="str">
        <f t="shared" si="8"/>
        <v>Pagrindinis BŽŪP tikslas, kurį įgyvendina VPS priemonė</v>
      </c>
      <c r="C395" s="670" t="str">
        <f>'10'!I11</f>
        <v>Pasirinkite</v>
      </c>
    </row>
    <row r="396" spans="1:3" ht="30" x14ac:dyDescent="0.25">
      <c r="A396" s="2" t="s">
        <v>193</v>
      </c>
      <c r="B396" s="671" t="str">
        <f t="shared" si="8"/>
        <v>Ar priemonė prisideda prie 4 konkretaus BŽŪP tikslo? (tikslas nurodytas 5 lape)</v>
      </c>
      <c r="C396" s="670" t="str">
        <f>'10'!I12</f>
        <v>Ne</v>
      </c>
    </row>
    <row r="397" spans="1:3" ht="30" x14ac:dyDescent="0.25">
      <c r="A397" s="2" t="s">
        <v>194</v>
      </c>
      <c r="B397" s="671" t="str">
        <f t="shared" si="8"/>
        <v>Ar priemonė prisideda prie 5 konkretaus BŽŪP tikslo? (tikslas nurodytas 5 lape)</v>
      </c>
      <c r="C397" s="670" t="str">
        <f>'10'!I13</f>
        <v>Ne</v>
      </c>
    </row>
    <row r="398" spans="1:3" ht="30" x14ac:dyDescent="0.25">
      <c r="A398" s="2" t="s">
        <v>195</v>
      </c>
      <c r="B398" s="671" t="str">
        <f t="shared" si="8"/>
        <v>Ar priemonė prisideda prie 6 konkretaus BŽŪP tikslo? (tikslas nurodytas 5 lape)</v>
      </c>
      <c r="C398" s="670" t="str">
        <f>'10'!I14</f>
        <v>Ne</v>
      </c>
    </row>
    <row r="399" spans="1:3" ht="30" x14ac:dyDescent="0.25">
      <c r="A399" s="2" t="s">
        <v>196</v>
      </c>
      <c r="B399" s="671" t="str">
        <f t="shared" si="8"/>
        <v>Ar priemonė prisideda prie 9 konkretaus BŽŪP tikslo? (tikslas nurodytas 5 lape)</v>
      </c>
      <c r="C399" s="670" t="str">
        <f>'10'!I15</f>
        <v>Ne</v>
      </c>
    </row>
    <row r="400" spans="1:3" x14ac:dyDescent="0.25">
      <c r="A400" s="2" t="s">
        <v>94</v>
      </c>
      <c r="B400" s="673" t="str">
        <f t="shared" si="8"/>
        <v>A dalis. Priemonės intervencijos logika:</v>
      </c>
      <c r="C400" s="674"/>
    </row>
    <row r="401" spans="1:3" ht="45" x14ac:dyDescent="0.25">
      <c r="A401" s="2" t="s">
        <v>197</v>
      </c>
      <c r="B401" s="671" t="str">
        <f t="shared" si="8"/>
        <v>Priemonės tikslas, ryšys su pagrindiniu BŽŪP tikslu ir VVG teritorijos poreikiais (problemomis ir (arba) potencialu), ryšys su VPS tema (jei taikoma)</v>
      </c>
      <c r="C401" s="675">
        <f>'10'!I17</f>
        <v>0</v>
      </c>
    </row>
    <row r="402" spans="1:3" x14ac:dyDescent="0.25">
      <c r="A402" s="2" t="s">
        <v>198</v>
      </c>
      <c r="B402" s="669" t="str">
        <f t="shared" si="8"/>
        <v>Pokytis, kurio siekiama VPS priemone</v>
      </c>
      <c r="C402" s="675">
        <f>'10'!I18</f>
        <v>0</v>
      </c>
    </row>
    <row r="403" spans="1:3" ht="30" x14ac:dyDescent="0.25">
      <c r="A403" s="2" t="s">
        <v>199</v>
      </c>
      <c r="B403" s="509" t="str">
        <f t="shared" si="8"/>
        <v>Kaip priemonė prisidės prie horizontalaus tikslo d įgyvendinimo? (pildoma, jei taikoma)</v>
      </c>
      <c r="C403" s="675">
        <f>'10'!I19</f>
        <v>0</v>
      </c>
    </row>
    <row r="404" spans="1:3" ht="30" x14ac:dyDescent="0.25">
      <c r="A404" s="2" t="s">
        <v>200</v>
      </c>
      <c r="B404" s="509" t="str">
        <f t="shared" si="8"/>
        <v>Kaip priemonė prisidės prie horizontalaus tikslo e įgyvendinimo? (pildoma, jei taikoma)</v>
      </c>
      <c r="C404" s="675">
        <f>'10'!I20</f>
        <v>0</v>
      </c>
    </row>
    <row r="405" spans="1:3" ht="30" x14ac:dyDescent="0.25">
      <c r="A405" s="2" t="s">
        <v>201</v>
      </c>
      <c r="B405" s="509" t="str">
        <f t="shared" si="8"/>
        <v>Kaip priemonė prisidės prie horizontalaus tikslo f įgyvendinimo? (pildoma, jei taikoma)</v>
      </c>
      <c r="C405" s="675">
        <f>'10'!I21</f>
        <v>0</v>
      </c>
    </row>
    <row r="406" spans="1:3" ht="30" x14ac:dyDescent="0.25">
      <c r="A406" s="2" t="s">
        <v>202</v>
      </c>
      <c r="B406" s="509" t="str">
        <f t="shared" si="8"/>
        <v>Kaip priemonė prisidės prie horizontalaus tikslo i įgyvendinimo? (pildoma, jei taikoma)</v>
      </c>
      <c r="C406" s="675">
        <f>'10'!I22</f>
        <v>0</v>
      </c>
    </row>
    <row r="407" spans="1:3" ht="30" x14ac:dyDescent="0.25">
      <c r="A407" s="2" t="s">
        <v>203</v>
      </c>
      <c r="B407" s="673" t="str">
        <f t="shared" si="8"/>
        <v>B dalis. Pareiškėjų ir projektų tinkamumo sąlygos, projektų atrankos principai:</v>
      </c>
      <c r="C407" s="674"/>
    </row>
    <row r="408" spans="1:3" x14ac:dyDescent="0.25">
      <c r="A408" s="2" t="s">
        <v>204</v>
      </c>
      <c r="B408" s="509" t="str">
        <f t="shared" si="8"/>
        <v>Pagal priemonę remiamos veiklos</v>
      </c>
      <c r="C408" s="675">
        <f>'10'!I24</f>
        <v>0</v>
      </c>
    </row>
    <row r="409" spans="1:3" ht="30" x14ac:dyDescent="0.25">
      <c r="A409" s="2" t="s">
        <v>205</v>
      </c>
      <c r="B409" s="669" t="str">
        <f t="shared" si="8"/>
        <v>Tinkami pareiškėjai ir partneriai (jei taikomas reikalavimas projektus įgyvendinti su partneriais)</v>
      </c>
      <c r="C409" s="675">
        <f>'10'!I25</f>
        <v>0</v>
      </c>
    </row>
    <row r="410" spans="1:3" ht="30" x14ac:dyDescent="0.25">
      <c r="A410" s="2" t="s">
        <v>206</v>
      </c>
      <c r="B410" s="669" t="str">
        <f t="shared" si="8"/>
        <v>Priemonės tikslinė grupė (pildoma, jei nesutampa su tinkamais pareiškėjais ir (arba) partneriais)</v>
      </c>
      <c r="C410" s="675">
        <f>'10'!I26</f>
        <v>0</v>
      </c>
    </row>
    <row r="411" spans="1:3" x14ac:dyDescent="0.25">
      <c r="A411" s="2" t="s">
        <v>725</v>
      </c>
      <c r="B411" s="509" t="str">
        <f t="shared" si="8"/>
        <v>Tinkamumo sąlygos pareiškėjams ir projektams</v>
      </c>
      <c r="C411" s="675">
        <f>'10'!I27</f>
        <v>0</v>
      </c>
    </row>
    <row r="412" spans="1:3" x14ac:dyDescent="0.25">
      <c r="A412" s="2" t="s">
        <v>726</v>
      </c>
      <c r="B412" s="671" t="str">
        <f t="shared" si="8"/>
        <v>Projektų atrankos principai</v>
      </c>
      <c r="C412" s="675">
        <f>'10'!I28</f>
        <v>0</v>
      </c>
    </row>
    <row r="413" spans="1:3" x14ac:dyDescent="0.25">
      <c r="A413" s="2" t="s">
        <v>727</v>
      </c>
      <c r="B413" s="509" t="str">
        <f t="shared" si="8"/>
        <v>Planuojamų kvietimų teikti paraiškas skaičius</v>
      </c>
      <c r="C413" s="668">
        <f>'10'!I29</f>
        <v>0</v>
      </c>
    </row>
    <row r="414" spans="1:3" x14ac:dyDescent="0.25">
      <c r="A414" s="2" t="s">
        <v>728</v>
      </c>
      <c r="B414" s="649" t="str">
        <f t="shared" si="8"/>
        <v>C dalis. Paramos dydžiai:</v>
      </c>
      <c r="C414" s="674"/>
    </row>
    <row r="415" spans="1:3" x14ac:dyDescent="0.25">
      <c r="A415" s="2" t="s">
        <v>729</v>
      </c>
      <c r="B415" s="509" t="str">
        <f t="shared" si="8"/>
        <v>Didžiausia paramos suma vietos projektui, Eur</v>
      </c>
      <c r="C415" s="675">
        <f>'10'!I31</f>
        <v>0</v>
      </c>
    </row>
    <row r="416" spans="1:3" x14ac:dyDescent="0.25">
      <c r="A416" s="2" t="s">
        <v>730</v>
      </c>
      <c r="B416" s="509" t="str">
        <f t="shared" si="8"/>
        <v xml:space="preserve">Paramos lyginamoji dalis, proc. </v>
      </c>
      <c r="C416" s="675">
        <f>'10'!I32</f>
        <v>0</v>
      </c>
    </row>
    <row r="417" spans="1:3" x14ac:dyDescent="0.25">
      <c r="A417" s="2" t="s">
        <v>731</v>
      </c>
      <c r="B417" s="509" t="str">
        <f t="shared" si="8"/>
        <v>Planuojama paramos suma priemonei, Eur</v>
      </c>
      <c r="C417" s="676">
        <f>'10'!I33</f>
        <v>0</v>
      </c>
    </row>
    <row r="418" spans="1:3" x14ac:dyDescent="0.25">
      <c r="A418" s="2" t="s">
        <v>732</v>
      </c>
      <c r="B418" s="509" t="str">
        <f t="shared" si="8"/>
        <v>Planuojama paremti projektų (rodiklis L700)</v>
      </c>
      <c r="C418" s="677">
        <f>'10'!I34</f>
        <v>0</v>
      </c>
    </row>
    <row r="419" spans="1:3" x14ac:dyDescent="0.25">
      <c r="A419" s="2" t="s">
        <v>733</v>
      </c>
      <c r="B419" s="509" t="str">
        <f t="shared" si="8"/>
        <v>Paaiškinimas, kaip nustatyta rodiklio L700 reikšmė</v>
      </c>
      <c r="C419" s="675">
        <f>'10'!I35</f>
        <v>0</v>
      </c>
    </row>
    <row r="420" spans="1:3" ht="30" x14ac:dyDescent="0.25">
      <c r="A420" s="2" t="s">
        <v>734</v>
      </c>
      <c r="B420" s="649" t="str">
        <f t="shared" si="8"/>
        <v>D dalis. Priemonės indėlis į ES ir nacionalinių horizontaliųjų principų įgyvendinimą:</v>
      </c>
      <c r="C420" s="674"/>
    </row>
    <row r="421" spans="1:3" x14ac:dyDescent="0.25">
      <c r="A421" s="2" t="s">
        <v>735</v>
      </c>
      <c r="B421" s="678" t="str">
        <f t="shared" si="8"/>
        <v>Subregioninės vietovės principas:</v>
      </c>
      <c r="C421" s="674"/>
    </row>
    <row r="422" spans="1:3" ht="30" x14ac:dyDescent="0.25">
      <c r="A422" s="2" t="s">
        <v>736</v>
      </c>
      <c r="B422" s="509" t="str">
        <f t="shared" si="8"/>
        <v>Ar siekiama, kad pagal priemonę finansuojami projektai apimtų visas VVG teritorijos seniūnijas?</v>
      </c>
      <c r="C422" s="670" t="str">
        <f>'10'!I38</f>
        <v>Ne</v>
      </c>
    </row>
    <row r="423" spans="1:3" x14ac:dyDescent="0.25">
      <c r="A423" s="2" t="s">
        <v>737</v>
      </c>
      <c r="B423" s="509" t="str">
        <f t="shared" si="8"/>
        <v>Pasirinkimo pagrindimas</v>
      </c>
      <c r="C423" s="675">
        <f>'10'!I39</f>
        <v>0</v>
      </c>
    </row>
    <row r="424" spans="1:3" x14ac:dyDescent="0.25">
      <c r="A424" s="2" t="s">
        <v>738</v>
      </c>
      <c r="B424" s="678" t="str">
        <f t="shared" si="8"/>
        <v>Partnerystės principas:</v>
      </c>
      <c r="C424" s="674"/>
    </row>
    <row r="425" spans="1:3" ht="30" x14ac:dyDescent="0.25">
      <c r="A425" s="2" t="s">
        <v>739</v>
      </c>
      <c r="B425" s="509" t="str">
        <f t="shared" si="8"/>
        <v>Ar siekiama, kad pagal priemonę finansuojami projektai būtų vykdomi su partneriais?</v>
      </c>
      <c r="C425" s="670" t="str">
        <f>'10'!I41</f>
        <v>Ne</v>
      </c>
    </row>
    <row r="426" spans="1:3" x14ac:dyDescent="0.25">
      <c r="A426" s="2" t="s">
        <v>740</v>
      </c>
      <c r="B426" s="509" t="str">
        <f t="shared" si="8"/>
        <v>Pasirinkimo pagrindimas</v>
      </c>
      <c r="C426" s="675">
        <f>'10'!I42</f>
        <v>0</v>
      </c>
    </row>
    <row r="427" spans="1:3" x14ac:dyDescent="0.25">
      <c r="A427" s="2" t="s">
        <v>741</v>
      </c>
      <c r="B427" s="678" t="str">
        <f t="shared" si="8"/>
        <v>Inovacijų principas:</v>
      </c>
      <c r="C427" s="674"/>
    </row>
    <row r="428" spans="1:3" ht="30" x14ac:dyDescent="0.25">
      <c r="A428" s="2" t="s">
        <v>742</v>
      </c>
      <c r="B428" s="509" t="str">
        <f t="shared" si="8"/>
        <v>Ar siekiama, kad pagal priemonę finansuojami projektai būtų skirti inovacijoms vietos lygiu diegti?</v>
      </c>
      <c r="C428" s="670" t="str">
        <f>'10'!I44</f>
        <v>Ne</v>
      </c>
    </row>
    <row r="429" spans="1:3" x14ac:dyDescent="0.25">
      <c r="A429" s="2" t="s">
        <v>743</v>
      </c>
      <c r="B429" s="509" t="str">
        <f t="shared" si="8"/>
        <v>Pasirinkimo pagrindimas</v>
      </c>
      <c r="C429" s="675">
        <f>'10'!I45</f>
        <v>0</v>
      </c>
    </row>
    <row r="430" spans="1:3" ht="30" x14ac:dyDescent="0.25">
      <c r="A430" s="2" t="s">
        <v>744</v>
      </c>
      <c r="B430" s="509" t="str">
        <f t="shared" si="8"/>
        <v>Planuojama paremti projektų, skirtų inovacijoms vietos lygiu diegti (rodiklis L710)</v>
      </c>
      <c r="C430" s="677">
        <f>'10'!I46</f>
        <v>0</v>
      </c>
    </row>
    <row r="431" spans="1:3" x14ac:dyDescent="0.25">
      <c r="A431" s="2" t="s">
        <v>745</v>
      </c>
      <c r="B431" s="678" t="str">
        <f t="shared" si="8"/>
        <v>Lyčių lygybė ir nediskriminavimas:</v>
      </c>
      <c r="C431" s="674"/>
    </row>
    <row r="432" spans="1:3" ht="30" x14ac:dyDescent="0.25">
      <c r="A432" s="2" t="s">
        <v>746</v>
      </c>
      <c r="B432" s="509" t="str">
        <f t="shared" si="8"/>
        <v>Ar pagal priemonę finansuojami projektai, skirti lyčių lygybei ir nediskriminavimui?</v>
      </c>
      <c r="C432" s="670" t="str">
        <f>'10'!I48</f>
        <v>Ne</v>
      </c>
    </row>
    <row r="433" spans="1:3" x14ac:dyDescent="0.25">
      <c r="A433" s="2" t="s">
        <v>747</v>
      </c>
      <c r="B433" s="509" t="str">
        <f t="shared" si="8"/>
        <v>Pasirinkimo pagrindimas (jei taip, kaip bus užtikrinta)</v>
      </c>
      <c r="C433" s="675">
        <f>'10'!I49</f>
        <v>0</v>
      </c>
    </row>
    <row r="434" spans="1:3" x14ac:dyDescent="0.25">
      <c r="A434" s="2" t="s">
        <v>748</v>
      </c>
      <c r="B434" s="678" t="str">
        <f t="shared" si="8"/>
        <v>Jaunimas:</v>
      </c>
      <c r="C434" s="674"/>
    </row>
    <row r="435" spans="1:3" ht="30" x14ac:dyDescent="0.25">
      <c r="A435" s="2" t="s">
        <v>749</v>
      </c>
      <c r="B435" s="509" t="str">
        <f t="shared" si="8"/>
        <v>Ar pagal priemonę finansuojami projektai, skirti jaunimui?</v>
      </c>
      <c r="C435" s="670" t="str">
        <f>'10'!I51</f>
        <v>Ne</v>
      </c>
    </row>
    <row r="436" spans="1:3" x14ac:dyDescent="0.25">
      <c r="A436" s="2" t="s">
        <v>750</v>
      </c>
      <c r="B436" s="509" t="str">
        <f t="shared" si="8"/>
        <v>Pasirinkimo pagrindimas (jei taip, kaip bus užtikrinta)</v>
      </c>
      <c r="C436" s="675">
        <f>'10'!I52</f>
        <v>0</v>
      </c>
    </row>
    <row r="437" spans="1:3" x14ac:dyDescent="0.25">
      <c r="A437" s="2" t="s">
        <v>751</v>
      </c>
      <c r="B437" s="673" t="str">
        <f t="shared" si="8"/>
        <v>E dalis. Priemonės rezultato rodikliai:</v>
      </c>
      <c r="C437" s="674"/>
    </row>
    <row r="438" spans="1:3" x14ac:dyDescent="0.25">
      <c r="A438" s="2" t="s">
        <v>752</v>
      </c>
      <c r="B438" s="678" t="str">
        <f t="shared" si="8"/>
        <v>SP rezultato rodiklių taikymas priemonei:</v>
      </c>
      <c r="C438" s="674"/>
    </row>
    <row r="439" spans="1:3" x14ac:dyDescent="0.25">
      <c r="A439" s="2" t="s">
        <v>753</v>
      </c>
      <c r="B439" s="679" t="str">
        <f t="shared" si="8"/>
        <v>R.3</v>
      </c>
      <c r="C439" s="685" t="str">
        <f>'10'!I55</f>
        <v>Ne</v>
      </c>
    </row>
    <row r="440" spans="1:3" x14ac:dyDescent="0.25">
      <c r="A440" s="2" t="s">
        <v>754</v>
      </c>
      <c r="B440" s="679" t="str">
        <f t="shared" si="8"/>
        <v>R.37</v>
      </c>
      <c r="C440" s="685" t="str">
        <f>'10'!I56</f>
        <v>Ne</v>
      </c>
    </row>
    <row r="441" spans="1:3" x14ac:dyDescent="0.25">
      <c r="A441" s="2" t="s">
        <v>755</v>
      </c>
      <c r="B441" s="679" t="str">
        <f t="shared" si="8"/>
        <v>R.39</v>
      </c>
      <c r="C441" s="685" t="str">
        <f>'10'!I57</f>
        <v>Ne</v>
      </c>
    </row>
    <row r="442" spans="1:3" x14ac:dyDescent="0.25">
      <c r="A442" s="2" t="s">
        <v>756</v>
      </c>
      <c r="B442" s="679" t="str">
        <f t="shared" si="8"/>
        <v>R.41</v>
      </c>
      <c r="C442" s="685" t="str">
        <f>'10'!I58</f>
        <v>Ne</v>
      </c>
    </row>
    <row r="443" spans="1:3" x14ac:dyDescent="0.25">
      <c r="A443" s="2" t="s">
        <v>757</v>
      </c>
      <c r="B443" s="679" t="str">
        <f t="shared" si="8"/>
        <v>R.42</v>
      </c>
      <c r="C443" s="685" t="str">
        <f>'10'!I59</f>
        <v>Ne</v>
      </c>
    </row>
    <row r="444" spans="1:3" x14ac:dyDescent="0.25">
      <c r="A444" s="2" t="s">
        <v>758</v>
      </c>
      <c r="B444" s="678" t="str">
        <f t="shared" si="8"/>
        <v>VPS rodiklių taikymas priemonei:</v>
      </c>
      <c r="C444" s="686"/>
    </row>
    <row r="445" spans="1:3" x14ac:dyDescent="0.25">
      <c r="A445" s="2" t="s">
        <v>759</v>
      </c>
      <c r="B445" s="679" t="str">
        <f t="shared" si="8"/>
        <v>ŠIRV-P.1</v>
      </c>
      <c r="C445" s="685" t="str">
        <f>'10'!I61</f>
        <v>Ne</v>
      </c>
    </row>
    <row r="446" spans="1:3" x14ac:dyDescent="0.25">
      <c r="A446" s="2" t="s">
        <v>760</v>
      </c>
      <c r="B446" s="679" t="str">
        <f t="shared" si="8"/>
        <v>ŠIRV-P.2</v>
      </c>
      <c r="C446" s="685" t="str">
        <f>'10'!I62</f>
        <v>Ne</v>
      </c>
    </row>
    <row r="447" spans="1:3" x14ac:dyDescent="0.25">
      <c r="A447" s="2" t="s">
        <v>761</v>
      </c>
      <c r="B447" s="679" t="str">
        <f t="shared" si="8"/>
        <v>ŠIRV-P.3</v>
      </c>
      <c r="C447" s="685" t="str">
        <f>'10'!I63</f>
        <v>Ne</v>
      </c>
    </row>
    <row r="448" spans="1:3" x14ac:dyDescent="0.25">
      <c r="A448" s="2" t="s">
        <v>762</v>
      </c>
      <c r="B448" s="679" t="str">
        <f t="shared" si="8"/>
        <v>ŠIRV-P.4</v>
      </c>
      <c r="C448" s="685" t="str">
        <f>'10'!I64</f>
        <v>Ne</v>
      </c>
    </row>
    <row r="449" spans="1:3" x14ac:dyDescent="0.25">
      <c r="A449" s="2" t="s">
        <v>763</v>
      </c>
      <c r="B449" s="679" t="str">
        <f t="shared" si="8"/>
        <v>ŠIRV-P.5</v>
      </c>
      <c r="C449" s="685" t="str">
        <f>'10'!I65</f>
        <v>Ne</v>
      </c>
    </row>
    <row r="450" spans="1:3" x14ac:dyDescent="0.25">
      <c r="A450" s="2" t="s">
        <v>764</v>
      </c>
      <c r="B450" s="679" t="str">
        <f t="shared" si="8"/>
        <v>ŠIRV-P.6</v>
      </c>
      <c r="C450" s="685" t="str">
        <f>'10'!I66</f>
        <v>Ne</v>
      </c>
    </row>
    <row r="451" spans="1:3" x14ac:dyDescent="0.25">
      <c r="A451" s="2" t="s">
        <v>765</v>
      </c>
      <c r="B451" s="679" t="str">
        <f t="shared" si="8"/>
        <v>ŠIRV-P.7</v>
      </c>
      <c r="C451" s="685" t="str">
        <f>'10'!I67</f>
        <v>Ne</v>
      </c>
    </row>
    <row r="452" spans="1:3" x14ac:dyDescent="0.25">
      <c r="A452" s="2" t="s">
        <v>766</v>
      </c>
      <c r="B452" s="679" t="str">
        <f t="shared" si="8"/>
        <v>ŠIRV-P.8</v>
      </c>
      <c r="C452" s="685" t="str">
        <f>'10'!I68</f>
        <v>Ne</v>
      </c>
    </row>
    <row r="453" spans="1:3" x14ac:dyDescent="0.25">
      <c r="A453" s="2" t="s">
        <v>767</v>
      </c>
      <c r="B453" s="679" t="str">
        <f t="shared" si="8"/>
        <v>ŠIRV-P.9</v>
      </c>
      <c r="C453" s="685" t="str">
        <f>'10'!I69</f>
        <v>Ne</v>
      </c>
    </row>
    <row r="454" spans="1:3" x14ac:dyDescent="0.25">
      <c r="A454" s="2" t="s">
        <v>768</v>
      </c>
      <c r="B454" s="681" t="str">
        <f t="shared" si="8"/>
        <v>ŠIRV-P.10</v>
      </c>
      <c r="C454" s="687" t="str">
        <f>'10'!I70</f>
        <v>Ne</v>
      </c>
    </row>
    <row r="455" spans="1:3" x14ac:dyDescent="0.25">
      <c r="A455" s="2" t="s">
        <v>769</v>
      </c>
      <c r="B455" s="673" t="str">
        <f t="shared" si="8"/>
        <v>F dalis. Pagal priemonę remiamų projektų pobūdis:</v>
      </c>
      <c r="C455" s="674"/>
    </row>
    <row r="456" spans="1:3" x14ac:dyDescent="0.25">
      <c r="A456" s="2" t="s">
        <v>770</v>
      </c>
      <c r="B456" s="669" t="str">
        <f t="shared" ref="B456:B465" si="9">B379</f>
        <v>Remiami pelno projektai</v>
      </c>
      <c r="C456" s="670" t="str">
        <f>'10'!I72</f>
        <v>Ne</v>
      </c>
    </row>
    <row r="457" spans="1:3" ht="60" x14ac:dyDescent="0.25">
      <c r="A457" s="2" t="s">
        <v>771</v>
      </c>
      <c r="B457" s="671" t="str">
        <f t="shared" si="9"/>
        <v>Remiami projektai, susiję su žinių perdavimu, įskaitant konsultacijas, mokymą ir keitimąsi žiniomis apie tvarią, ekonominę, socialinę, aplinką ir klimatą tausojančią veiklą (aktualu rodikliui L801)</v>
      </c>
      <c r="C457" s="670" t="str">
        <f>'10'!I73</f>
        <v>Ne</v>
      </c>
    </row>
    <row r="458" spans="1:3" ht="75" x14ac:dyDescent="0.25">
      <c r="A458" s="2" t="s">
        <v>772</v>
      </c>
      <c r="B458" s="671" t="str">
        <f t="shared" si="9"/>
        <v>Remiami projektai, susiję su gamintojų organizacijomis, vietinėmis rinkomis, trumpomis tiekimo grandinėmis ir kokybės schemomis, įskaitant paramą investicijoms, rinkodaros veiklą ir kt. (aktualu rodikliui L802)</v>
      </c>
      <c r="C458" s="670" t="str">
        <f>'10'!I74</f>
        <v>Ne</v>
      </c>
    </row>
    <row r="459" spans="1:3" ht="45" x14ac:dyDescent="0.25">
      <c r="A459" s="2" t="s">
        <v>773</v>
      </c>
      <c r="B459" s="671" t="str">
        <f t="shared" si="9"/>
        <v>Remiami projektai, susiję su atsinaujinančios energijos gamybos pajėgumais, įskaitant biologinę (aktualu rodikliui L803)</v>
      </c>
      <c r="C459" s="670" t="str">
        <f>'10'!I75</f>
        <v>Ne</v>
      </c>
    </row>
    <row r="460" spans="1:3" ht="60" x14ac:dyDescent="0.25">
      <c r="A460" s="2" t="s">
        <v>774</v>
      </c>
      <c r="B460" s="671" t="str">
        <f t="shared" si="9"/>
        <v>Remiami projektai, prisidedantys prie aplinkos tvarumo, klimato kaitos švelninimo bei prisitaikymo prie jos tikslų įgyvendinimo kaimo vietovėse (aktualu rodikliui L804)</v>
      </c>
      <c r="C460" s="670" t="str">
        <f>'10'!I76</f>
        <v>Ne</v>
      </c>
    </row>
    <row r="461" spans="1:3" ht="30" x14ac:dyDescent="0.25">
      <c r="A461" s="2" t="s">
        <v>775</v>
      </c>
      <c r="B461" s="671" t="str">
        <f t="shared" si="9"/>
        <v>Remiami projektai, kurie kuria darbo vietas (aktualu rodikliui L805)</v>
      </c>
      <c r="C461" s="670" t="str">
        <f>'10'!I77</f>
        <v>Ne</v>
      </c>
    </row>
    <row r="462" spans="1:3" ht="30" x14ac:dyDescent="0.25">
      <c r="A462" s="2" t="s">
        <v>776</v>
      </c>
      <c r="B462" s="671" t="str">
        <f t="shared" si="9"/>
        <v>Remiami kaimo verslų, įskaitant bioekonomiką, projektai (aktualu rodikliui L 806)</v>
      </c>
      <c r="C462" s="670" t="str">
        <f>'10'!I78</f>
        <v>Ne</v>
      </c>
    </row>
    <row r="463" spans="1:3" ht="30" x14ac:dyDescent="0.25">
      <c r="A463" s="2" t="s">
        <v>777</v>
      </c>
      <c r="B463" s="671" t="str">
        <f t="shared" si="9"/>
        <v>Remiami projektai, susiję su sumanių kaimų strategijomis (aktualu rodikliui L807)</v>
      </c>
      <c r="C463" s="670" t="str">
        <f>'10'!I79</f>
        <v>Ne</v>
      </c>
    </row>
    <row r="464" spans="1:3" ht="30" x14ac:dyDescent="0.25">
      <c r="A464" s="2" t="s">
        <v>778</v>
      </c>
      <c r="B464" s="671" t="str">
        <f t="shared" si="9"/>
        <v>Remiami projektai, gerinantys paslaugų prieinamumą ir infrastruktūrą (aktualu rodikliui L808)</v>
      </c>
      <c r="C464" s="670" t="str">
        <f>'10'!I80</f>
        <v>Ne</v>
      </c>
    </row>
    <row r="465" spans="1:3" ht="30" x14ac:dyDescent="0.25">
      <c r="A465" s="2" t="s">
        <v>779</v>
      </c>
      <c r="B465" s="671" t="str">
        <f t="shared" si="9"/>
        <v>Remiami socialinės įtraukties projektai (aktualu rodikliui L809)</v>
      </c>
      <c r="C465" s="670" t="str">
        <f>'10'!I81</f>
        <v>Ne</v>
      </c>
    </row>
    <row r="466" spans="1:3" x14ac:dyDescent="0.25">
      <c r="A466" s="2"/>
      <c r="B466" s="647"/>
      <c r="C466" s="683"/>
    </row>
    <row r="467" spans="1:3" x14ac:dyDescent="0.25">
      <c r="A467" s="1"/>
      <c r="B467" s="362"/>
      <c r="C467" s="684" t="str">
        <f>'10'!J6</f>
        <v>7 priemonė</v>
      </c>
    </row>
    <row r="468" spans="1:3" x14ac:dyDescent="0.25">
      <c r="A468" s="2" t="s">
        <v>188</v>
      </c>
      <c r="B468" s="509" t="str">
        <f>B391</f>
        <v>Priemonės pavadinimas</v>
      </c>
      <c r="C468" s="668">
        <f>'10'!J7</f>
        <v>0</v>
      </c>
    </row>
    <row r="469" spans="1:3" x14ac:dyDescent="0.25">
      <c r="A469" s="2" t="s">
        <v>189</v>
      </c>
      <c r="B469" s="669" t="str">
        <f t="shared" ref="B469:B532" si="10">B392</f>
        <v>Priemonės rūšis</v>
      </c>
      <c r="C469" s="668">
        <f>'10'!J8</f>
        <v>0</v>
      </c>
    </row>
    <row r="470" spans="1:3" ht="30" x14ac:dyDescent="0.25">
      <c r="A470" s="2" t="s">
        <v>190</v>
      </c>
      <c r="B470" s="669" t="str">
        <f t="shared" si="10"/>
        <v>VVG teritorijos poreikių, kuriuos tenkina priemonė, skaičius</v>
      </c>
      <c r="C470" s="668">
        <f>'10'!J9</f>
        <v>0</v>
      </c>
    </row>
    <row r="471" spans="1:3" x14ac:dyDescent="0.25">
      <c r="A471" s="2" t="s">
        <v>191</v>
      </c>
      <c r="B471" s="669" t="str">
        <f t="shared" si="10"/>
        <v>BŽŪP tikslų, kuriuos įgyvendina priemonė, skaičius</v>
      </c>
      <c r="C471" s="668">
        <f>'10'!J10</f>
        <v>0</v>
      </c>
    </row>
    <row r="472" spans="1:3" x14ac:dyDescent="0.25">
      <c r="A472" s="2" t="s">
        <v>192</v>
      </c>
      <c r="B472" s="669" t="str">
        <f t="shared" si="10"/>
        <v>Pagrindinis BŽŪP tikslas, kurį įgyvendina VPS priemonė</v>
      </c>
      <c r="C472" s="670" t="str">
        <f>'10'!J11</f>
        <v>Pasirinkite</v>
      </c>
    </row>
    <row r="473" spans="1:3" ht="30" x14ac:dyDescent="0.25">
      <c r="A473" s="2" t="s">
        <v>193</v>
      </c>
      <c r="B473" s="671" t="str">
        <f t="shared" si="10"/>
        <v>Ar priemonė prisideda prie 4 konkretaus BŽŪP tikslo? (tikslas nurodytas 5 lape)</v>
      </c>
      <c r="C473" s="670" t="str">
        <f>'10'!J12</f>
        <v>Ne</v>
      </c>
    </row>
    <row r="474" spans="1:3" ht="30" x14ac:dyDescent="0.25">
      <c r="A474" s="2" t="s">
        <v>194</v>
      </c>
      <c r="B474" s="671" t="str">
        <f t="shared" si="10"/>
        <v>Ar priemonė prisideda prie 5 konkretaus BŽŪP tikslo? (tikslas nurodytas 5 lape)</v>
      </c>
      <c r="C474" s="670" t="str">
        <f>'10'!J13</f>
        <v>Ne</v>
      </c>
    </row>
    <row r="475" spans="1:3" ht="30" x14ac:dyDescent="0.25">
      <c r="A475" s="2" t="s">
        <v>195</v>
      </c>
      <c r="B475" s="671" t="str">
        <f t="shared" si="10"/>
        <v>Ar priemonė prisideda prie 6 konkretaus BŽŪP tikslo? (tikslas nurodytas 5 lape)</v>
      </c>
      <c r="C475" s="670" t="str">
        <f>'10'!J14</f>
        <v>Ne</v>
      </c>
    </row>
    <row r="476" spans="1:3" ht="30" x14ac:dyDescent="0.25">
      <c r="A476" s="2" t="s">
        <v>196</v>
      </c>
      <c r="B476" s="671" t="str">
        <f t="shared" si="10"/>
        <v>Ar priemonė prisideda prie 9 konkretaus BŽŪP tikslo? (tikslas nurodytas 5 lape)</v>
      </c>
      <c r="C476" s="670" t="str">
        <f>'10'!J15</f>
        <v>Ne</v>
      </c>
    </row>
    <row r="477" spans="1:3" x14ac:dyDescent="0.25">
      <c r="A477" s="2" t="s">
        <v>94</v>
      </c>
      <c r="B477" s="673" t="str">
        <f t="shared" si="10"/>
        <v>A dalis. Priemonės intervencijos logika:</v>
      </c>
      <c r="C477" s="674"/>
    </row>
    <row r="478" spans="1:3" ht="45" x14ac:dyDescent="0.25">
      <c r="A478" s="2" t="s">
        <v>197</v>
      </c>
      <c r="B478" s="671" t="str">
        <f t="shared" si="10"/>
        <v>Priemonės tikslas, ryšys su pagrindiniu BŽŪP tikslu ir VVG teritorijos poreikiais (problemomis ir (arba) potencialu), ryšys su VPS tema (jei taikoma)</v>
      </c>
      <c r="C478" s="675">
        <f>'10'!J17</f>
        <v>0</v>
      </c>
    </row>
    <row r="479" spans="1:3" x14ac:dyDescent="0.25">
      <c r="A479" s="2" t="s">
        <v>198</v>
      </c>
      <c r="B479" s="669" t="str">
        <f t="shared" si="10"/>
        <v>Pokytis, kurio siekiama VPS priemone</v>
      </c>
      <c r="C479" s="675">
        <f>'10'!J18</f>
        <v>0</v>
      </c>
    </row>
    <row r="480" spans="1:3" ht="30" x14ac:dyDescent="0.25">
      <c r="A480" s="2" t="s">
        <v>199</v>
      </c>
      <c r="B480" s="509" t="str">
        <f t="shared" si="10"/>
        <v>Kaip priemonė prisidės prie horizontalaus tikslo d įgyvendinimo? (pildoma, jei taikoma)</v>
      </c>
      <c r="C480" s="675">
        <f>'10'!J19</f>
        <v>0</v>
      </c>
    </row>
    <row r="481" spans="1:3" ht="30" x14ac:dyDescent="0.25">
      <c r="A481" s="2" t="s">
        <v>200</v>
      </c>
      <c r="B481" s="509" t="str">
        <f t="shared" si="10"/>
        <v>Kaip priemonė prisidės prie horizontalaus tikslo e įgyvendinimo? (pildoma, jei taikoma)</v>
      </c>
      <c r="C481" s="675">
        <f>'10'!J20</f>
        <v>0</v>
      </c>
    </row>
    <row r="482" spans="1:3" ht="30" x14ac:dyDescent="0.25">
      <c r="A482" s="2" t="s">
        <v>201</v>
      </c>
      <c r="B482" s="509" t="str">
        <f t="shared" si="10"/>
        <v>Kaip priemonė prisidės prie horizontalaus tikslo f įgyvendinimo? (pildoma, jei taikoma)</v>
      </c>
      <c r="C482" s="675">
        <f>'10'!J21</f>
        <v>0</v>
      </c>
    </row>
    <row r="483" spans="1:3" ht="30" x14ac:dyDescent="0.25">
      <c r="A483" s="2" t="s">
        <v>202</v>
      </c>
      <c r="B483" s="509" t="str">
        <f t="shared" si="10"/>
        <v>Kaip priemonė prisidės prie horizontalaus tikslo i įgyvendinimo? (pildoma, jei taikoma)</v>
      </c>
      <c r="C483" s="675">
        <f>'10'!J22</f>
        <v>0</v>
      </c>
    </row>
    <row r="484" spans="1:3" ht="30" x14ac:dyDescent="0.25">
      <c r="A484" s="2" t="s">
        <v>203</v>
      </c>
      <c r="B484" s="673" t="str">
        <f t="shared" si="10"/>
        <v>B dalis. Pareiškėjų ir projektų tinkamumo sąlygos, projektų atrankos principai:</v>
      </c>
      <c r="C484" s="674"/>
    </row>
    <row r="485" spans="1:3" x14ac:dyDescent="0.25">
      <c r="A485" s="2" t="s">
        <v>204</v>
      </c>
      <c r="B485" s="509" t="str">
        <f t="shared" si="10"/>
        <v>Pagal priemonę remiamos veiklos</v>
      </c>
      <c r="C485" s="675">
        <f>'10'!J24</f>
        <v>0</v>
      </c>
    </row>
    <row r="486" spans="1:3" ht="30" x14ac:dyDescent="0.25">
      <c r="A486" s="2" t="s">
        <v>205</v>
      </c>
      <c r="B486" s="669" t="str">
        <f t="shared" si="10"/>
        <v>Tinkami pareiškėjai ir partneriai (jei taikomas reikalavimas projektus įgyvendinti su partneriais)</v>
      </c>
      <c r="C486" s="675">
        <f>'10'!J25</f>
        <v>0</v>
      </c>
    </row>
    <row r="487" spans="1:3" ht="30" x14ac:dyDescent="0.25">
      <c r="A487" s="2" t="s">
        <v>206</v>
      </c>
      <c r="B487" s="669" t="str">
        <f t="shared" si="10"/>
        <v>Priemonės tikslinė grupė (pildoma, jei nesutampa su tinkamais pareiškėjais ir (arba) partneriais)</v>
      </c>
      <c r="C487" s="675">
        <f>'10'!J26</f>
        <v>0</v>
      </c>
    </row>
    <row r="488" spans="1:3" x14ac:dyDescent="0.25">
      <c r="A488" s="2" t="s">
        <v>725</v>
      </c>
      <c r="B488" s="509" t="str">
        <f t="shared" si="10"/>
        <v>Tinkamumo sąlygos pareiškėjams ir projektams</v>
      </c>
      <c r="C488" s="675">
        <f>'10'!J27</f>
        <v>0</v>
      </c>
    </row>
    <row r="489" spans="1:3" x14ac:dyDescent="0.25">
      <c r="A489" s="2" t="s">
        <v>726</v>
      </c>
      <c r="B489" s="671" t="str">
        <f t="shared" si="10"/>
        <v>Projektų atrankos principai</v>
      </c>
      <c r="C489" s="675">
        <f>'10'!J28</f>
        <v>0</v>
      </c>
    </row>
    <row r="490" spans="1:3" x14ac:dyDescent="0.25">
      <c r="A490" s="2" t="s">
        <v>727</v>
      </c>
      <c r="B490" s="509" t="str">
        <f t="shared" si="10"/>
        <v>Planuojamų kvietimų teikti paraiškas skaičius</v>
      </c>
      <c r="C490" s="668">
        <f>'10'!J29</f>
        <v>0</v>
      </c>
    </row>
    <row r="491" spans="1:3" x14ac:dyDescent="0.25">
      <c r="A491" s="2" t="s">
        <v>728</v>
      </c>
      <c r="B491" s="649" t="str">
        <f t="shared" si="10"/>
        <v>C dalis. Paramos dydžiai:</v>
      </c>
      <c r="C491" s="674"/>
    </row>
    <row r="492" spans="1:3" x14ac:dyDescent="0.25">
      <c r="A492" s="2" t="s">
        <v>729</v>
      </c>
      <c r="B492" s="509" t="str">
        <f t="shared" si="10"/>
        <v>Didžiausia paramos suma vietos projektui, Eur</v>
      </c>
      <c r="C492" s="675">
        <f>'10'!J31</f>
        <v>0</v>
      </c>
    </row>
    <row r="493" spans="1:3" x14ac:dyDescent="0.25">
      <c r="A493" s="2" t="s">
        <v>730</v>
      </c>
      <c r="B493" s="509" t="str">
        <f t="shared" si="10"/>
        <v xml:space="preserve">Paramos lyginamoji dalis, proc. </v>
      </c>
      <c r="C493" s="675">
        <f>'10'!J32</f>
        <v>0</v>
      </c>
    </row>
    <row r="494" spans="1:3" x14ac:dyDescent="0.25">
      <c r="A494" s="2" t="s">
        <v>731</v>
      </c>
      <c r="B494" s="509" t="str">
        <f t="shared" si="10"/>
        <v>Planuojama paramos suma priemonei, Eur</v>
      </c>
      <c r="C494" s="676">
        <f>'10'!J33</f>
        <v>0</v>
      </c>
    </row>
    <row r="495" spans="1:3" x14ac:dyDescent="0.25">
      <c r="A495" s="2" t="s">
        <v>732</v>
      </c>
      <c r="B495" s="509" t="str">
        <f t="shared" si="10"/>
        <v>Planuojama paremti projektų (rodiklis L700)</v>
      </c>
      <c r="C495" s="677">
        <f>'10'!J34</f>
        <v>0</v>
      </c>
    </row>
    <row r="496" spans="1:3" x14ac:dyDescent="0.25">
      <c r="A496" s="2" t="s">
        <v>733</v>
      </c>
      <c r="B496" s="509" t="str">
        <f t="shared" si="10"/>
        <v>Paaiškinimas, kaip nustatyta rodiklio L700 reikšmė</v>
      </c>
      <c r="C496" s="675">
        <f>'10'!J35</f>
        <v>0</v>
      </c>
    </row>
    <row r="497" spans="1:3" ht="30" x14ac:dyDescent="0.25">
      <c r="A497" s="2" t="s">
        <v>734</v>
      </c>
      <c r="B497" s="649" t="str">
        <f t="shared" si="10"/>
        <v>D dalis. Priemonės indėlis į ES ir nacionalinių horizontaliųjų principų įgyvendinimą:</v>
      </c>
      <c r="C497" s="674"/>
    </row>
    <row r="498" spans="1:3" x14ac:dyDescent="0.25">
      <c r="A498" s="2" t="s">
        <v>735</v>
      </c>
      <c r="B498" s="678" t="str">
        <f t="shared" si="10"/>
        <v>Subregioninės vietovės principas:</v>
      </c>
      <c r="C498" s="674"/>
    </row>
    <row r="499" spans="1:3" ht="30" x14ac:dyDescent="0.25">
      <c r="A499" s="2" t="s">
        <v>736</v>
      </c>
      <c r="B499" s="509" t="str">
        <f t="shared" si="10"/>
        <v>Ar siekiama, kad pagal priemonę finansuojami projektai apimtų visas VVG teritorijos seniūnijas?</v>
      </c>
      <c r="C499" s="670" t="str">
        <f>'10'!J38</f>
        <v>Ne</v>
      </c>
    </row>
    <row r="500" spans="1:3" x14ac:dyDescent="0.25">
      <c r="A500" s="2" t="s">
        <v>737</v>
      </c>
      <c r="B500" s="509" t="str">
        <f t="shared" si="10"/>
        <v>Pasirinkimo pagrindimas</v>
      </c>
      <c r="C500" s="675">
        <f>'10'!J39</f>
        <v>0</v>
      </c>
    </row>
    <row r="501" spans="1:3" x14ac:dyDescent="0.25">
      <c r="A501" s="2" t="s">
        <v>738</v>
      </c>
      <c r="B501" s="678" t="str">
        <f t="shared" si="10"/>
        <v>Partnerystės principas:</v>
      </c>
      <c r="C501" s="674"/>
    </row>
    <row r="502" spans="1:3" ht="30" x14ac:dyDescent="0.25">
      <c r="A502" s="2" t="s">
        <v>739</v>
      </c>
      <c r="B502" s="509" t="str">
        <f t="shared" si="10"/>
        <v>Ar siekiama, kad pagal priemonę finansuojami projektai būtų vykdomi su partneriais?</v>
      </c>
      <c r="C502" s="670" t="str">
        <f>'10'!J41</f>
        <v>Ne</v>
      </c>
    </row>
    <row r="503" spans="1:3" x14ac:dyDescent="0.25">
      <c r="A503" s="2" t="s">
        <v>740</v>
      </c>
      <c r="B503" s="509" t="str">
        <f t="shared" si="10"/>
        <v>Pasirinkimo pagrindimas</v>
      </c>
      <c r="C503" s="675">
        <f>'10'!J42</f>
        <v>0</v>
      </c>
    </row>
    <row r="504" spans="1:3" x14ac:dyDescent="0.25">
      <c r="A504" s="2" t="s">
        <v>741</v>
      </c>
      <c r="B504" s="678" t="str">
        <f t="shared" si="10"/>
        <v>Inovacijų principas:</v>
      </c>
      <c r="C504" s="674"/>
    </row>
    <row r="505" spans="1:3" ht="30" x14ac:dyDescent="0.25">
      <c r="A505" s="2" t="s">
        <v>742</v>
      </c>
      <c r="B505" s="509" t="str">
        <f t="shared" si="10"/>
        <v>Ar siekiama, kad pagal priemonę finansuojami projektai būtų skirti inovacijoms vietos lygiu diegti?</v>
      </c>
      <c r="C505" s="670" t="str">
        <f>'10'!J44</f>
        <v>Ne</v>
      </c>
    </row>
    <row r="506" spans="1:3" x14ac:dyDescent="0.25">
      <c r="A506" s="2" t="s">
        <v>743</v>
      </c>
      <c r="B506" s="509" t="str">
        <f t="shared" si="10"/>
        <v>Pasirinkimo pagrindimas</v>
      </c>
      <c r="C506" s="675">
        <f>'10'!J45</f>
        <v>0</v>
      </c>
    </row>
    <row r="507" spans="1:3" ht="30" x14ac:dyDescent="0.25">
      <c r="A507" s="2" t="s">
        <v>744</v>
      </c>
      <c r="B507" s="509" t="str">
        <f t="shared" si="10"/>
        <v>Planuojama paremti projektų, skirtų inovacijoms vietos lygiu diegti (rodiklis L710)</v>
      </c>
      <c r="C507" s="677">
        <f>'10'!J46</f>
        <v>0</v>
      </c>
    </row>
    <row r="508" spans="1:3" x14ac:dyDescent="0.25">
      <c r="A508" s="2" t="s">
        <v>745</v>
      </c>
      <c r="B508" s="678" t="str">
        <f t="shared" si="10"/>
        <v>Lyčių lygybė ir nediskriminavimas:</v>
      </c>
      <c r="C508" s="674"/>
    </row>
    <row r="509" spans="1:3" ht="30" x14ac:dyDescent="0.25">
      <c r="A509" s="2" t="s">
        <v>746</v>
      </c>
      <c r="B509" s="509" t="str">
        <f t="shared" si="10"/>
        <v>Ar pagal priemonę finansuojami projektai, skirti lyčių lygybei ir nediskriminavimui?</v>
      </c>
      <c r="C509" s="670" t="str">
        <f>'10'!J48</f>
        <v>Ne</v>
      </c>
    </row>
    <row r="510" spans="1:3" x14ac:dyDescent="0.25">
      <c r="A510" s="2" t="s">
        <v>747</v>
      </c>
      <c r="B510" s="509" t="str">
        <f t="shared" si="10"/>
        <v>Pasirinkimo pagrindimas (jei taip, kaip bus užtikrinta)</v>
      </c>
      <c r="C510" s="675">
        <f>'10'!J49</f>
        <v>0</v>
      </c>
    </row>
    <row r="511" spans="1:3" x14ac:dyDescent="0.25">
      <c r="A511" s="2" t="s">
        <v>748</v>
      </c>
      <c r="B511" s="678" t="str">
        <f t="shared" si="10"/>
        <v>Jaunimas:</v>
      </c>
      <c r="C511" s="674"/>
    </row>
    <row r="512" spans="1:3" ht="30" x14ac:dyDescent="0.25">
      <c r="A512" s="2" t="s">
        <v>749</v>
      </c>
      <c r="B512" s="509" t="str">
        <f t="shared" si="10"/>
        <v>Ar pagal priemonę finansuojami projektai, skirti jaunimui?</v>
      </c>
      <c r="C512" s="670" t="str">
        <f>'10'!J51</f>
        <v>Ne</v>
      </c>
    </row>
    <row r="513" spans="1:3" x14ac:dyDescent="0.25">
      <c r="A513" s="2" t="s">
        <v>750</v>
      </c>
      <c r="B513" s="509" t="str">
        <f t="shared" si="10"/>
        <v>Pasirinkimo pagrindimas (jei taip, kaip bus užtikrinta)</v>
      </c>
      <c r="C513" s="675">
        <f>'10'!J52</f>
        <v>0</v>
      </c>
    </row>
    <row r="514" spans="1:3" x14ac:dyDescent="0.25">
      <c r="A514" s="2" t="s">
        <v>751</v>
      </c>
      <c r="B514" s="673" t="str">
        <f t="shared" si="10"/>
        <v>E dalis. Priemonės rezultato rodikliai:</v>
      </c>
      <c r="C514" s="674"/>
    </row>
    <row r="515" spans="1:3" x14ac:dyDescent="0.25">
      <c r="A515" s="2" t="s">
        <v>752</v>
      </c>
      <c r="B515" s="678" t="str">
        <f t="shared" si="10"/>
        <v>SP rezultato rodiklių taikymas priemonei:</v>
      </c>
      <c r="C515" s="674"/>
    </row>
    <row r="516" spans="1:3" x14ac:dyDescent="0.25">
      <c r="A516" s="2" t="s">
        <v>753</v>
      </c>
      <c r="B516" s="679" t="str">
        <f t="shared" si="10"/>
        <v>R.3</v>
      </c>
      <c r="C516" s="685" t="str">
        <f>'10'!J55</f>
        <v>Ne</v>
      </c>
    </row>
    <row r="517" spans="1:3" x14ac:dyDescent="0.25">
      <c r="A517" s="2" t="s">
        <v>754</v>
      </c>
      <c r="B517" s="679" t="str">
        <f t="shared" si="10"/>
        <v>R.37</v>
      </c>
      <c r="C517" s="685" t="str">
        <f>'10'!J56</f>
        <v>Ne</v>
      </c>
    </row>
    <row r="518" spans="1:3" x14ac:dyDescent="0.25">
      <c r="A518" s="2" t="s">
        <v>755</v>
      </c>
      <c r="B518" s="679" t="str">
        <f t="shared" si="10"/>
        <v>R.39</v>
      </c>
      <c r="C518" s="685" t="str">
        <f>'10'!J57</f>
        <v>Ne</v>
      </c>
    </row>
    <row r="519" spans="1:3" x14ac:dyDescent="0.25">
      <c r="A519" s="2" t="s">
        <v>756</v>
      </c>
      <c r="B519" s="679" t="str">
        <f t="shared" si="10"/>
        <v>R.41</v>
      </c>
      <c r="C519" s="685" t="str">
        <f>'10'!J58</f>
        <v>Ne</v>
      </c>
    </row>
    <row r="520" spans="1:3" x14ac:dyDescent="0.25">
      <c r="A520" s="2" t="s">
        <v>757</v>
      </c>
      <c r="B520" s="679" t="str">
        <f t="shared" si="10"/>
        <v>R.42</v>
      </c>
      <c r="C520" s="685" t="str">
        <f>'10'!J59</f>
        <v>Ne</v>
      </c>
    </row>
    <row r="521" spans="1:3" x14ac:dyDescent="0.25">
      <c r="A521" s="2" t="s">
        <v>758</v>
      </c>
      <c r="B521" s="678" t="str">
        <f t="shared" si="10"/>
        <v>VPS rodiklių taikymas priemonei:</v>
      </c>
      <c r="C521" s="686"/>
    </row>
    <row r="522" spans="1:3" x14ac:dyDescent="0.25">
      <c r="A522" s="2" t="s">
        <v>759</v>
      </c>
      <c r="B522" s="679" t="str">
        <f t="shared" si="10"/>
        <v>ŠIRV-P.1</v>
      </c>
      <c r="C522" s="685" t="str">
        <f>'10'!J61</f>
        <v>Ne</v>
      </c>
    </row>
    <row r="523" spans="1:3" x14ac:dyDescent="0.25">
      <c r="A523" s="2" t="s">
        <v>760</v>
      </c>
      <c r="B523" s="679" t="str">
        <f t="shared" si="10"/>
        <v>ŠIRV-P.2</v>
      </c>
      <c r="C523" s="685" t="str">
        <f>'10'!J62</f>
        <v>Ne</v>
      </c>
    </row>
    <row r="524" spans="1:3" x14ac:dyDescent="0.25">
      <c r="A524" s="2" t="s">
        <v>761</v>
      </c>
      <c r="B524" s="679" t="str">
        <f t="shared" si="10"/>
        <v>ŠIRV-P.3</v>
      </c>
      <c r="C524" s="685" t="str">
        <f>'10'!J63</f>
        <v>Ne</v>
      </c>
    </row>
    <row r="525" spans="1:3" x14ac:dyDescent="0.25">
      <c r="A525" s="2" t="s">
        <v>762</v>
      </c>
      <c r="B525" s="679" t="str">
        <f t="shared" si="10"/>
        <v>ŠIRV-P.4</v>
      </c>
      <c r="C525" s="685" t="str">
        <f>'10'!J64</f>
        <v>Ne</v>
      </c>
    </row>
    <row r="526" spans="1:3" x14ac:dyDescent="0.25">
      <c r="A526" s="2" t="s">
        <v>763</v>
      </c>
      <c r="B526" s="679" t="str">
        <f t="shared" si="10"/>
        <v>ŠIRV-P.5</v>
      </c>
      <c r="C526" s="685" t="str">
        <f>'10'!J65</f>
        <v>Ne</v>
      </c>
    </row>
    <row r="527" spans="1:3" x14ac:dyDescent="0.25">
      <c r="A527" s="2" t="s">
        <v>764</v>
      </c>
      <c r="B527" s="679" t="str">
        <f t="shared" si="10"/>
        <v>ŠIRV-P.6</v>
      </c>
      <c r="C527" s="685" t="str">
        <f>'10'!J66</f>
        <v>Ne</v>
      </c>
    </row>
    <row r="528" spans="1:3" x14ac:dyDescent="0.25">
      <c r="A528" s="2" t="s">
        <v>765</v>
      </c>
      <c r="B528" s="679" t="str">
        <f t="shared" si="10"/>
        <v>ŠIRV-P.7</v>
      </c>
      <c r="C528" s="685" t="str">
        <f>'10'!J67</f>
        <v>Ne</v>
      </c>
    </row>
    <row r="529" spans="1:3" x14ac:dyDescent="0.25">
      <c r="A529" s="2" t="s">
        <v>766</v>
      </c>
      <c r="B529" s="679" t="str">
        <f t="shared" si="10"/>
        <v>ŠIRV-P.8</v>
      </c>
      <c r="C529" s="685" t="str">
        <f>'10'!J68</f>
        <v>Ne</v>
      </c>
    </row>
    <row r="530" spans="1:3" x14ac:dyDescent="0.25">
      <c r="A530" s="2" t="s">
        <v>767</v>
      </c>
      <c r="B530" s="679" t="str">
        <f t="shared" si="10"/>
        <v>ŠIRV-P.9</v>
      </c>
      <c r="C530" s="685" t="str">
        <f>'10'!J69</f>
        <v>Ne</v>
      </c>
    </row>
    <row r="531" spans="1:3" x14ac:dyDescent="0.25">
      <c r="A531" s="2" t="s">
        <v>768</v>
      </c>
      <c r="B531" s="681" t="str">
        <f t="shared" si="10"/>
        <v>ŠIRV-P.10</v>
      </c>
      <c r="C531" s="687" t="str">
        <f>'10'!J70</f>
        <v>Ne</v>
      </c>
    </row>
    <row r="532" spans="1:3" x14ac:dyDescent="0.25">
      <c r="A532" s="2" t="s">
        <v>769</v>
      </c>
      <c r="B532" s="673" t="str">
        <f t="shared" si="10"/>
        <v>F dalis. Pagal priemonę remiamų projektų pobūdis:</v>
      </c>
      <c r="C532" s="674"/>
    </row>
    <row r="533" spans="1:3" x14ac:dyDescent="0.25">
      <c r="A533" s="2" t="s">
        <v>770</v>
      </c>
      <c r="B533" s="669" t="str">
        <f t="shared" ref="B533:B542" si="11">B456</f>
        <v>Remiami pelno projektai</v>
      </c>
      <c r="C533" s="670" t="str">
        <f>'10'!J72</f>
        <v>Ne</v>
      </c>
    </row>
    <row r="534" spans="1:3" ht="60" x14ac:dyDescent="0.25">
      <c r="A534" s="2" t="s">
        <v>771</v>
      </c>
      <c r="B534" s="671" t="str">
        <f t="shared" si="11"/>
        <v>Remiami projektai, susiję su žinių perdavimu, įskaitant konsultacijas, mokymą ir keitimąsi žiniomis apie tvarią, ekonominę, socialinę, aplinką ir klimatą tausojančią veiklą (aktualu rodikliui L801)</v>
      </c>
      <c r="C534" s="670" t="str">
        <f>'10'!J73</f>
        <v>Ne</v>
      </c>
    </row>
    <row r="535" spans="1:3" ht="75" x14ac:dyDescent="0.25">
      <c r="A535" s="2" t="s">
        <v>772</v>
      </c>
      <c r="B535" s="671" t="str">
        <f t="shared" si="11"/>
        <v>Remiami projektai, susiję su gamintojų organizacijomis, vietinėmis rinkomis, trumpomis tiekimo grandinėmis ir kokybės schemomis, įskaitant paramą investicijoms, rinkodaros veiklą ir kt. (aktualu rodikliui L802)</v>
      </c>
      <c r="C535" s="670" t="str">
        <f>'10'!J74</f>
        <v>Ne</v>
      </c>
    </row>
    <row r="536" spans="1:3" ht="45" x14ac:dyDescent="0.25">
      <c r="A536" s="2" t="s">
        <v>773</v>
      </c>
      <c r="B536" s="671" t="str">
        <f t="shared" si="11"/>
        <v>Remiami projektai, susiję su atsinaujinančios energijos gamybos pajėgumais, įskaitant biologinę (aktualu rodikliui L803)</v>
      </c>
      <c r="C536" s="670" t="str">
        <f>'10'!J75</f>
        <v>Ne</v>
      </c>
    </row>
    <row r="537" spans="1:3" ht="60" x14ac:dyDescent="0.25">
      <c r="A537" s="2" t="s">
        <v>774</v>
      </c>
      <c r="B537" s="671" t="str">
        <f t="shared" si="11"/>
        <v>Remiami projektai, prisidedantys prie aplinkos tvarumo, klimato kaitos švelninimo bei prisitaikymo prie jos tikslų įgyvendinimo kaimo vietovėse (aktualu rodikliui L804)</v>
      </c>
      <c r="C537" s="670" t="str">
        <f>'10'!J76</f>
        <v>Ne</v>
      </c>
    </row>
    <row r="538" spans="1:3" ht="30" x14ac:dyDescent="0.25">
      <c r="A538" s="2" t="s">
        <v>775</v>
      </c>
      <c r="B538" s="671" t="str">
        <f t="shared" si="11"/>
        <v>Remiami projektai, kurie kuria darbo vietas (aktualu rodikliui L805)</v>
      </c>
      <c r="C538" s="670" t="str">
        <f>'10'!J77</f>
        <v>Ne</v>
      </c>
    </row>
    <row r="539" spans="1:3" ht="30" x14ac:dyDescent="0.25">
      <c r="A539" s="2" t="s">
        <v>776</v>
      </c>
      <c r="B539" s="671" t="str">
        <f t="shared" si="11"/>
        <v>Remiami kaimo verslų, įskaitant bioekonomiką, projektai (aktualu rodikliui L 806)</v>
      </c>
      <c r="C539" s="670" t="str">
        <f>'10'!J78</f>
        <v>Ne</v>
      </c>
    </row>
    <row r="540" spans="1:3" ht="30" x14ac:dyDescent="0.25">
      <c r="A540" s="2" t="s">
        <v>777</v>
      </c>
      <c r="B540" s="671" t="str">
        <f t="shared" si="11"/>
        <v>Remiami projektai, susiję su sumanių kaimų strategijomis (aktualu rodikliui L807)</v>
      </c>
      <c r="C540" s="670" t="str">
        <f>'10'!J79</f>
        <v>Ne</v>
      </c>
    </row>
    <row r="541" spans="1:3" ht="30" x14ac:dyDescent="0.25">
      <c r="A541" s="2" t="s">
        <v>778</v>
      </c>
      <c r="B541" s="671" t="str">
        <f t="shared" si="11"/>
        <v>Remiami projektai, gerinantys paslaugų prieinamumą ir infrastruktūrą (aktualu rodikliui L808)</v>
      </c>
      <c r="C541" s="670" t="str">
        <f>'10'!J80</f>
        <v>Ne</v>
      </c>
    </row>
    <row r="542" spans="1:3" ht="30" x14ac:dyDescent="0.25">
      <c r="A542" s="2" t="s">
        <v>779</v>
      </c>
      <c r="B542" s="671" t="str">
        <f t="shared" si="11"/>
        <v>Remiami socialinės įtraukties projektai (aktualu rodikliui L809)</v>
      </c>
      <c r="C542" s="670" t="str">
        <f>'10'!J81</f>
        <v>Ne</v>
      </c>
    </row>
    <row r="543" spans="1:3" x14ac:dyDescent="0.25">
      <c r="B543" s="647"/>
      <c r="C543" s="683"/>
    </row>
    <row r="544" spans="1:3" x14ac:dyDescent="0.25">
      <c r="A544" s="1"/>
      <c r="B544" s="362"/>
      <c r="C544" s="684" t="str">
        <f>'10'!K6</f>
        <v>8 priemonė</v>
      </c>
    </row>
    <row r="545" spans="1:3" x14ac:dyDescent="0.25">
      <c r="A545" s="2" t="s">
        <v>188</v>
      </c>
      <c r="B545" s="509" t="str">
        <f>B468</f>
        <v>Priemonės pavadinimas</v>
      </c>
      <c r="C545" s="668">
        <f>'10'!K7</f>
        <v>0</v>
      </c>
    </row>
    <row r="546" spans="1:3" x14ac:dyDescent="0.25">
      <c r="A546" s="2" t="s">
        <v>189</v>
      </c>
      <c r="B546" s="669" t="str">
        <f t="shared" ref="B546:B609" si="12">B469</f>
        <v>Priemonės rūšis</v>
      </c>
      <c r="C546" s="668">
        <f>'10'!K8</f>
        <v>0</v>
      </c>
    </row>
    <row r="547" spans="1:3" ht="30" x14ac:dyDescent="0.25">
      <c r="A547" s="2" t="s">
        <v>190</v>
      </c>
      <c r="B547" s="669" t="str">
        <f t="shared" si="12"/>
        <v>VVG teritorijos poreikių, kuriuos tenkina priemonė, skaičius</v>
      </c>
      <c r="C547" s="668">
        <f>'10'!K9</f>
        <v>0</v>
      </c>
    </row>
    <row r="548" spans="1:3" x14ac:dyDescent="0.25">
      <c r="A548" s="2" t="s">
        <v>191</v>
      </c>
      <c r="B548" s="669" t="str">
        <f t="shared" si="12"/>
        <v>BŽŪP tikslų, kuriuos įgyvendina priemonė, skaičius</v>
      </c>
      <c r="C548" s="668">
        <f>'10'!K10</f>
        <v>0</v>
      </c>
    </row>
    <row r="549" spans="1:3" x14ac:dyDescent="0.25">
      <c r="A549" s="2" t="s">
        <v>192</v>
      </c>
      <c r="B549" s="669" t="str">
        <f t="shared" si="12"/>
        <v>Pagrindinis BŽŪP tikslas, kurį įgyvendina VPS priemonė</v>
      </c>
      <c r="C549" s="670" t="str">
        <f>'10'!K11</f>
        <v>Pasirinkite</v>
      </c>
    </row>
    <row r="550" spans="1:3" ht="30" x14ac:dyDescent="0.25">
      <c r="A550" s="2" t="s">
        <v>193</v>
      </c>
      <c r="B550" s="671" t="str">
        <f t="shared" si="12"/>
        <v>Ar priemonė prisideda prie 4 konkretaus BŽŪP tikslo? (tikslas nurodytas 5 lape)</v>
      </c>
      <c r="C550" s="670" t="str">
        <f>'10'!K12</f>
        <v>Ne</v>
      </c>
    </row>
    <row r="551" spans="1:3" ht="30" x14ac:dyDescent="0.25">
      <c r="A551" s="2" t="s">
        <v>194</v>
      </c>
      <c r="B551" s="671" t="str">
        <f t="shared" si="12"/>
        <v>Ar priemonė prisideda prie 5 konkretaus BŽŪP tikslo? (tikslas nurodytas 5 lape)</v>
      </c>
      <c r="C551" s="670" t="str">
        <f>'10'!K13</f>
        <v>Ne</v>
      </c>
    </row>
    <row r="552" spans="1:3" ht="30" x14ac:dyDescent="0.25">
      <c r="A552" s="2" t="s">
        <v>195</v>
      </c>
      <c r="B552" s="671" t="str">
        <f t="shared" si="12"/>
        <v>Ar priemonė prisideda prie 6 konkretaus BŽŪP tikslo? (tikslas nurodytas 5 lape)</v>
      </c>
      <c r="C552" s="670" t="str">
        <f>'10'!K14</f>
        <v>Ne</v>
      </c>
    </row>
    <row r="553" spans="1:3" ht="30" x14ac:dyDescent="0.25">
      <c r="A553" s="2" t="s">
        <v>196</v>
      </c>
      <c r="B553" s="671" t="str">
        <f t="shared" si="12"/>
        <v>Ar priemonė prisideda prie 9 konkretaus BŽŪP tikslo? (tikslas nurodytas 5 lape)</v>
      </c>
      <c r="C553" s="670" t="str">
        <f>'10'!K15</f>
        <v>Ne</v>
      </c>
    </row>
    <row r="554" spans="1:3" x14ac:dyDescent="0.25">
      <c r="A554" s="2" t="s">
        <v>94</v>
      </c>
      <c r="B554" s="673" t="str">
        <f t="shared" si="12"/>
        <v>A dalis. Priemonės intervencijos logika:</v>
      </c>
      <c r="C554" s="674"/>
    </row>
    <row r="555" spans="1:3" ht="45" x14ac:dyDescent="0.25">
      <c r="A555" s="2" t="s">
        <v>197</v>
      </c>
      <c r="B555" s="671" t="str">
        <f t="shared" si="12"/>
        <v>Priemonės tikslas, ryšys su pagrindiniu BŽŪP tikslu ir VVG teritorijos poreikiais (problemomis ir (arba) potencialu), ryšys su VPS tema (jei taikoma)</v>
      </c>
      <c r="C555" s="675">
        <f>'10'!K17</f>
        <v>0</v>
      </c>
    </row>
    <row r="556" spans="1:3" x14ac:dyDescent="0.25">
      <c r="A556" s="2" t="s">
        <v>198</v>
      </c>
      <c r="B556" s="669" t="str">
        <f t="shared" si="12"/>
        <v>Pokytis, kurio siekiama VPS priemone</v>
      </c>
      <c r="C556" s="675">
        <f>'10'!K18</f>
        <v>0</v>
      </c>
    </row>
    <row r="557" spans="1:3" ht="30" x14ac:dyDescent="0.25">
      <c r="A557" s="2" t="s">
        <v>199</v>
      </c>
      <c r="B557" s="509" t="str">
        <f t="shared" si="12"/>
        <v>Kaip priemonė prisidės prie horizontalaus tikslo d įgyvendinimo? (pildoma, jei taikoma)</v>
      </c>
      <c r="C557" s="675">
        <f>'10'!K19</f>
        <v>0</v>
      </c>
    </row>
    <row r="558" spans="1:3" ht="30" x14ac:dyDescent="0.25">
      <c r="A558" s="2" t="s">
        <v>200</v>
      </c>
      <c r="B558" s="509" t="str">
        <f t="shared" si="12"/>
        <v>Kaip priemonė prisidės prie horizontalaus tikslo e įgyvendinimo? (pildoma, jei taikoma)</v>
      </c>
      <c r="C558" s="675">
        <f>'10'!K20</f>
        <v>0</v>
      </c>
    </row>
    <row r="559" spans="1:3" ht="30" x14ac:dyDescent="0.25">
      <c r="A559" s="2" t="s">
        <v>201</v>
      </c>
      <c r="B559" s="509" t="str">
        <f t="shared" si="12"/>
        <v>Kaip priemonė prisidės prie horizontalaus tikslo f įgyvendinimo? (pildoma, jei taikoma)</v>
      </c>
      <c r="C559" s="675">
        <f>'10'!K21</f>
        <v>0</v>
      </c>
    </row>
    <row r="560" spans="1:3" ht="30" x14ac:dyDescent="0.25">
      <c r="A560" s="2" t="s">
        <v>202</v>
      </c>
      <c r="B560" s="509" t="str">
        <f t="shared" si="12"/>
        <v>Kaip priemonė prisidės prie horizontalaus tikslo i įgyvendinimo? (pildoma, jei taikoma)</v>
      </c>
      <c r="C560" s="675">
        <f>'10'!K22</f>
        <v>0</v>
      </c>
    </row>
    <row r="561" spans="1:3" ht="30" x14ac:dyDescent="0.25">
      <c r="A561" s="2" t="s">
        <v>203</v>
      </c>
      <c r="B561" s="673" t="str">
        <f t="shared" si="12"/>
        <v>B dalis. Pareiškėjų ir projektų tinkamumo sąlygos, projektų atrankos principai:</v>
      </c>
      <c r="C561" s="674"/>
    </row>
    <row r="562" spans="1:3" x14ac:dyDescent="0.25">
      <c r="A562" s="2" t="s">
        <v>204</v>
      </c>
      <c r="B562" s="509" t="str">
        <f t="shared" si="12"/>
        <v>Pagal priemonę remiamos veiklos</v>
      </c>
      <c r="C562" s="675">
        <f>'10'!K24</f>
        <v>0</v>
      </c>
    </row>
    <row r="563" spans="1:3" ht="30" x14ac:dyDescent="0.25">
      <c r="A563" s="2" t="s">
        <v>205</v>
      </c>
      <c r="B563" s="669" t="str">
        <f t="shared" si="12"/>
        <v>Tinkami pareiškėjai ir partneriai (jei taikomas reikalavimas projektus įgyvendinti su partneriais)</v>
      </c>
      <c r="C563" s="675">
        <f>'10'!K25</f>
        <v>0</v>
      </c>
    </row>
    <row r="564" spans="1:3" ht="30" x14ac:dyDescent="0.25">
      <c r="A564" s="2" t="s">
        <v>206</v>
      </c>
      <c r="B564" s="669" t="str">
        <f t="shared" si="12"/>
        <v>Priemonės tikslinė grupė (pildoma, jei nesutampa su tinkamais pareiškėjais ir (arba) partneriais)</v>
      </c>
      <c r="C564" s="675">
        <f>'10'!K26</f>
        <v>0</v>
      </c>
    </row>
    <row r="565" spans="1:3" x14ac:dyDescent="0.25">
      <c r="A565" s="2" t="s">
        <v>725</v>
      </c>
      <c r="B565" s="509" t="str">
        <f t="shared" si="12"/>
        <v>Tinkamumo sąlygos pareiškėjams ir projektams</v>
      </c>
      <c r="C565" s="675">
        <f>'10'!K27</f>
        <v>0</v>
      </c>
    </row>
    <row r="566" spans="1:3" x14ac:dyDescent="0.25">
      <c r="A566" s="2" t="s">
        <v>726</v>
      </c>
      <c r="B566" s="671" t="str">
        <f t="shared" si="12"/>
        <v>Projektų atrankos principai</v>
      </c>
      <c r="C566" s="675">
        <f>'10'!K28</f>
        <v>0</v>
      </c>
    </row>
    <row r="567" spans="1:3" x14ac:dyDescent="0.25">
      <c r="A567" s="2" t="s">
        <v>727</v>
      </c>
      <c r="B567" s="509" t="str">
        <f t="shared" si="12"/>
        <v>Planuojamų kvietimų teikti paraiškas skaičius</v>
      </c>
      <c r="C567" s="668">
        <f>'10'!K29</f>
        <v>0</v>
      </c>
    </row>
    <row r="568" spans="1:3" x14ac:dyDescent="0.25">
      <c r="A568" s="2" t="s">
        <v>728</v>
      </c>
      <c r="B568" s="649" t="str">
        <f t="shared" si="12"/>
        <v>C dalis. Paramos dydžiai:</v>
      </c>
      <c r="C568" s="674"/>
    </row>
    <row r="569" spans="1:3" x14ac:dyDescent="0.25">
      <c r="A569" s="2" t="s">
        <v>729</v>
      </c>
      <c r="B569" s="509" t="str">
        <f t="shared" si="12"/>
        <v>Didžiausia paramos suma vietos projektui, Eur</v>
      </c>
      <c r="C569" s="675">
        <f>'10'!K31</f>
        <v>0</v>
      </c>
    </row>
    <row r="570" spans="1:3" x14ac:dyDescent="0.25">
      <c r="A570" s="2" t="s">
        <v>730</v>
      </c>
      <c r="B570" s="509" t="str">
        <f t="shared" si="12"/>
        <v xml:space="preserve">Paramos lyginamoji dalis, proc. </v>
      </c>
      <c r="C570" s="675">
        <f>'10'!K32</f>
        <v>0</v>
      </c>
    </row>
    <row r="571" spans="1:3" x14ac:dyDescent="0.25">
      <c r="A571" s="2" t="s">
        <v>731</v>
      </c>
      <c r="B571" s="509" t="str">
        <f t="shared" si="12"/>
        <v>Planuojama paramos suma priemonei, Eur</v>
      </c>
      <c r="C571" s="676">
        <f>'10'!K33</f>
        <v>0</v>
      </c>
    </row>
    <row r="572" spans="1:3" x14ac:dyDescent="0.25">
      <c r="A572" s="2" t="s">
        <v>732</v>
      </c>
      <c r="B572" s="509" t="str">
        <f t="shared" si="12"/>
        <v>Planuojama paremti projektų (rodiklis L700)</v>
      </c>
      <c r="C572" s="677">
        <f>'10'!K34</f>
        <v>0</v>
      </c>
    </row>
    <row r="573" spans="1:3" x14ac:dyDescent="0.25">
      <c r="A573" s="2" t="s">
        <v>733</v>
      </c>
      <c r="B573" s="509" t="str">
        <f t="shared" si="12"/>
        <v>Paaiškinimas, kaip nustatyta rodiklio L700 reikšmė</v>
      </c>
      <c r="C573" s="675">
        <f>'10'!K35</f>
        <v>0</v>
      </c>
    </row>
    <row r="574" spans="1:3" ht="30" x14ac:dyDescent="0.25">
      <c r="A574" s="2" t="s">
        <v>734</v>
      </c>
      <c r="B574" s="649" t="str">
        <f t="shared" si="12"/>
        <v>D dalis. Priemonės indėlis į ES ir nacionalinių horizontaliųjų principų įgyvendinimą:</v>
      </c>
      <c r="C574" s="674"/>
    </row>
    <row r="575" spans="1:3" x14ac:dyDescent="0.25">
      <c r="A575" s="2" t="s">
        <v>735</v>
      </c>
      <c r="B575" s="678" t="str">
        <f t="shared" si="12"/>
        <v>Subregioninės vietovės principas:</v>
      </c>
      <c r="C575" s="674"/>
    </row>
    <row r="576" spans="1:3" ht="30" x14ac:dyDescent="0.25">
      <c r="A576" s="2" t="s">
        <v>736</v>
      </c>
      <c r="B576" s="509" t="str">
        <f t="shared" si="12"/>
        <v>Ar siekiama, kad pagal priemonę finansuojami projektai apimtų visas VVG teritorijos seniūnijas?</v>
      </c>
      <c r="C576" s="670" t="str">
        <f>'10'!K38</f>
        <v>Ne</v>
      </c>
    </row>
    <row r="577" spans="1:3" x14ac:dyDescent="0.25">
      <c r="A577" s="2" t="s">
        <v>737</v>
      </c>
      <c r="B577" s="509" t="str">
        <f t="shared" si="12"/>
        <v>Pasirinkimo pagrindimas</v>
      </c>
      <c r="C577" s="675">
        <f>'10'!K39</f>
        <v>0</v>
      </c>
    </row>
    <row r="578" spans="1:3" x14ac:dyDescent="0.25">
      <c r="A578" s="2" t="s">
        <v>738</v>
      </c>
      <c r="B578" s="678" t="str">
        <f t="shared" si="12"/>
        <v>Partnerystės principas:</v>
      </c>
      <c r="C578" s="674"/>
    </row>
    <row r="579" spans="1:3" ht="30" x14ac:dyDescent="0.25">
      <c r="A579" s="2" t="s">
        <v>739</v>
      </c>
      <c r="B579" s="509" t="str">
        <f t="shared" si="12"/>
        <v>Ar siekiama, kad pagal priemonę finansuojami projektai būtų vykdomi su partneriais?</v>
      </c>
      <c r="C579" s="670" t="str">
        <f>'10'!K41</f>
        <v>Ne</v>
      </c>
    </row>
    <row r="580" spans="1:3" x14ac:dyDescent="0.25">
      <c r="A580" s="2" t="s">
        <v>740</v>
      </c>
      <c r="B580" s="509" t="str">
        <f t="shared" si="12"/>
        <v>Pasirinkimo pagrindimas</v>
      </c>
      <c r="C580" s="675">
        <f>'10'!K42</f>
        <v>0</v>
      </c>
    </row>
    <row r="581" spans="1:3" x14ac:dyDescent="0.25">
      <c r="A581" s="2" t="s">
        <v>741</v>
      </c>
      <c r="B581" s="678" t="str">
        <f t="shared" si="12"/>
        <v>Inovacijų principas:</v>
      </c>
      <c r="C581" s="674"/>
    </row>
    <row r="582" spans="1:3" ht="30" x14ac:dyDescent="0.25">
      <c r="A582" s="2" t="s">
        <v>742</v>
      </c>
      <c r="B582" s="509" t="str">
        <f t="shared" si="12"/>
        <v>Ar siekiama, kad pagal priemonę finansuojami projektai būtų skirti inovacijoms vietos lygiu diegti?</v>
      </c>
      <c r="C582" s="670" t="str">
        <f>'10'!K44</f>
        <v>Ne</v>
      </c>
    </row>
    <row r="583" spans="1:3" x14ac:dyDescent="0.25">
      <c r="A583" s="2" t="s">
        <v>743</v>
      </c>
      <c r="B583" s="509" t="str">
        <f t="shared" si="12"/>
        <v>Pasirinkimo pagrindimas</v>
      </c>
      <c r="C583" s="675">
        <f>'10'!K45</f>
        <v>0</v>
      </c>
    </row>
    <row r="584" spans="1:3" ht="30" x14ac:dyDescent="0.25">
      <c r="A584" s="2" t="s">
        <v>744</v>
      </c>
      <c r="B584" s="509" t="str">
        <f t="shared" si="12"/>
        <v>Planuojama paremti projektų, skirtų inovacijoms vietos lygiu diegti (rodiklis L710)</v>
      </c>
      <c r="C584" s="677">
        <f>'10'!K46</f>
        <v>0</v>
      </c>
    </row>
    <row r="585" spans="1:3" x14ac:dyDescent="0.25">
      <c r="A585" s="2" t="s">
        <v>745</v>
      </c>
      <c r="B585" s="678" t="str">
        <f t="shared" si="12"/>
        <v>Lyčių lygybė ir nediskriminavimas:</v>
      </c>
      <c r="C585" s="674"/>
    </row>
    <row r="586" spans="1:3" ht="30" x14ac:dyDescent="0.25">
      <c r="A586" s="2" t="s">
        <v>746</v>
      </c>
      <c r="B586" s="509" t="str">
        <f t="shared" si="12"/>
        <v>Ar pagal priemonę finansuojami projektai, skirti lyčių lygybei ir nediskriminavimui?</v>
      </c>
      <c r="C586" s="670" t="str">
        <f>'10'!K48</f>
        <v>Ne</v>
      </c>
    </row>
    <row r="587" spans="1:3" x14ac:dyDescent="0.25">
      <c r="A587" s="2" t="s">
        <v>747</v>
      </c>
      <c r="B587" s="509" t="str">
        <f t="shared" si="12"/>
        <v>Pasirinkimo pagrindimas (jei taip, kaip bus užtikrinta)</v>
      </c>
      <c r="C587" s="675">
        <f>'10'!K49</f>
        <v>0</v>
      </c>
    </row>
    <row r="588" spans="1:3" x14ac:dyDescent="0.25">
      <c r="A588" s="2" t="s">
        <v>748</v>
      </c>
      <c r="B588" s="678" t="str">
        <f t="shared" si="12"/>
        <v>Jaunimas:</v>
      </c>
      <c r="C588" s="674"/>
    </row>
    <row r="589" spans="1:3" ht="30" x14ac:dyDescent="0.25">
      <c r="A589" s="2" t="s">
        <v>749</v>
      </c>
      <c r="B589" s="509" t="str">
        <f t="shared" si="12"/>
        <v>Ar pagal priemonę finansuojami projektai, skirti jaunimui?</v>
      </c>
      <c r="C589" s="670" t="str">
        <f>'10'!K51</f>
        <v>Ne</v>
      </c>
    </row>
    <row r="590" spans="1:3" x14ac:dyDescent="0.25">
      <c r="A590" s="2" t="s">
        <v>750</v>
      </c>
      <c r="B590" s="509" t="str">
        <f t="shared" si="12"/>
        <v>Pasirinkimo pagrindimas (jei taip, kaip bus užtikrinta)</v>
      </c>
      <c r="C590" s="675">
        <f>'10'!K52</f>
        <v>0</v>
      </c>
    </row>
    <row r="591" spans="1:3" x14ac:dyDescent="0.25">
      <c r="A591" s="2" t="s">
        <v>751</v>
      </c>
      <c r="B591" s="673" t="str">
        <f t="shared" si="12"/>
        <v>E dalis. Priemonės rezultato rodikliai:</v>
      </c>
      <c r="C591" s="674"/>
    </row>
    <row r="592" spans="1:3" x14ac:dyDescent="0.25">
      <c r="A592" s="2" t="s">
        <v>752</v>
      </c>
      <c r="B592" s="678" t="str">
        <f t="shared" si="12"/>
        <v>SP rezultato rodiklių taikymas priemonei:</v>
      </c>
      <c r="C592" s="674"/>
    </row>
    <row r="593" spans="1:3" x14ac:dyDescent="0.25">
      <c r="A593" s="2" t="s">
        <v>753</v>
      </c>
      <c r="B593" s="679" t="str">
        <f t="shared" si="12"/>
        <v>R.3</v>
      </c>
      <c r="C593" s="685" t="str">
        <f>'10'!K55</f>
        <v>Ne</v>
      </c>
    </row>
    <row r="594" spans="1:3" x14ac:dyDescent="0.25">
      <c r="A594" s="2" t="s">
        <v>754</v>
      </c>
      <c r="B594" s="679" t="str">
        <f t="shared" si="12"/>
        <v>R.37</v>
      </c>
      <c r="C594" s="685" t="str">
        <f>'10'!K56</f>
        <v>Ne</v>
      </c>
    </row>
    <row r="595" spans="1:3" x14ac:dyDescent="0.25">
      <c r="A595" s="2" t="s">
        <v>755</v>
      </c>
      <c r="B595" s="679" t="str">
        <f t="shared" si="12"/>
        <v>R.39</v>
      </c>
      <c r="C595" s="685" t="str">
        <f>'10'!K57</f>
        <v>Ne</v>
      </c>
    </row>
    <row r="596" spans="1:3" x14ac:dyDescent="0.25">
      <c r="A596" s="2" t="s">
        <v>756</v>
      </c>
      <c r="B596" s="679" t="str">
        <f t="shared" si="12"/>
        <v>R.41</v>
      </c>
      <c r="C596" s="685" t="str">
        <f>'10'!K58</f>
        <v>Ne</v>
      </c>
    </row>
    <row r="597" spans="1:3" x14ac:dyDescent="0.25">
      <c r="A597" s="2" t="s">
        <v>757</v>
      </c>
      <c r="B597" s="679" t="str">
        <f t="shared" si="12"/>
        <v>R.42</v>
      </c>
      <c r="C597" s="685" t="str">
        <f>'10'!K59</f>
        <v>Ne</v>
      </c>
    </row>
    <row r="598" spans="1:3" x14ac:dyDescent="0.25">
      <c r="A598" s="2" t="s">
        <v>758</v>
      </c>
      <c r="B598" s="678" t="str">
        <f t="shared" si="12"/>
        <v>VPS rodiklių taikymas priemonei:</v>
      </c>
      <c r="C598" s="686"/>
    </row>
    <row r="599" spans="1:3" x14ac:dyDescent="0.25">
      <c r="A599" s="2" t="s">
        <v>759</v>
      </c>
      <c r="B599" s="679" t="str">
        <f t="shared" si="12"/>
        <v>ŠIRV-P.1</v>
      </c>
      <c r="C599" s="685" t="str">
        <f>'10'!K61</f>
        <v>Ne</v>
      </c>
    </row>
    <row r="600" spans="1:3" x14ac:dyDescent="0.25">
      <c r="A600" s="2" t="s">
        <v>760</v>
      </c>
      <c r="B600" s="679" t="str">
        <f t="shared" si="12"/>
        <v>ŠIRV-P.2</v>
      </c>
      <c r="C600" s="685" t="str">
        <f>'10'!K62</f>
        <v>Ne</v>
      </c>
    </row>
    <row r="601" spans="1:3" x14ac:dyDescent="0.25">
      <c r="A601" s="2" t="s">
        <v>761</v>
      </c>
      <c r="B601" s="679" t="str">
        <f t="shared" si="12"/>
        <v>ŠIRV-P.3</v>
      </c>
      <c r="C601" s="685" t="str">
        <f>'10'!K63</f>
        <v>Ne</v>
      </c>
    </row>
    <row r="602" spans="1:3" x14ac:dyDescent="0.25">
      <c r="A602" s="2" t="s">
        <v>762</v>
      </c>
      <c r="B602" s="679" t="str">
        <f t="shared" si="12"/>
        <v>ŠIRV-P.4</v>
      </c>
      <c r="C602" s="685" t="str">
        <f>'10'!K64</f>
        <v>Ne</v>
      </c>
    </row>
    <row r="603" spans="1:3" x14ac:dyDescent="0.25">
      <c r="A603" s="2" t="s">
        <v>763</v>
      </c>
      <c r="B603" s="679" t="str">
        <f t="shared" si="12"/>
        <v>ŠIRV-P.5</v>
      </c>
      <c r="C603" s="685" t="str">
        <f>'10'!K65</f>
        <v>Ne</v>
      </c>
    </row>
    <row r="604" spans="1:3" x14ac:dyDescent="0.25">
      <c r="A604" s="2" t="s">
        <v>764</v>
      </c>
      <c r="B604" s="679" t="str">
        <f t="shared" si="12"/>
        <v>ŠIRV-P.6</v>
      </c>
      <c r="C604" s="685" t="str">
        <f>'10'!K66</f>
        <v>Ne</v>
      </c>
    </row>
    <row r="605" spans="1:3" x14ac:dyDescent="0.25">
      <c r="A605" s="2" t="s">
        <v>765</v>
      </c>
      <c r="B605" s="679" t="str">
        <f t="shared" si="12"/>
        <v>ŠIRV-P.7</v>
      </c>
      <c r="C605" s="685" t="str">
        <f>'10'!K67</f>
        <v>Ne</v>
      </c>
    </row>
    <row r="606" spans="1:3" x14ac:dyDescent="0.25">
      <c r="A606" s="2" t="s">
        <v>766</v>
      </c>
      <c r="B606" s="679" t="str">
        <f t="shared" si="12"/>
        <v>ŠIRV-P.8</v>
      </c>
      <c r="C606" s="685" t="str">
        <f>'10'!K68</f>
        <v>Ne</v>
      </c>
    </row>
    <row r="607" spans="1:3" x14ac:dyDescent="0.25">
      <c r="A607" s="2" t="s">
        <v>767</v>
      </c>
      <c r="B607" s="679" t="str">
        <f t="shared" si="12"/>
        <v>ŠIRV-P.9</v>
      </c>
      <c r="C607" s="685" t="str">
        <f>'10'!K69</f>
        <v>Ne</v>
      </c>
    </row>
    <row r="608" spans="1:3" x14ac:dyDescent="0.25">
      <c r="A608" s="2" t="s">
        <v>768</v>
      </c>
      <c r="B608" s="681" t="str">
        <f t="shared" si="12"/>
        <v>ŠIRV-P.10</v>
      </c>
      <c r="C608" s="687" t="str">
        <f>'10'!K70</f>
        <v>Ne</v>
      </c>
    </row>
    <row r="609" spans="1:3" x14ac:dyDescent="0.25">
      <c r="A609" s="2" t="s">
        <v>769</v>
      </c>
      <c r="B609" s="673" t="str">
        <f t="shared" si="12"/>
        <v>F dalis. Pagal priemonę remiamų projektų pobūdis:</v>
      </c>
      <c r="C609" s="674"/>
    </row>
    <row r="610" spans="1:3" x14ac:dyDescent="0.25">
      <c r="A610" s="2" t="s">
        <v>770</v>
      </c>
      <c r="B610" s="669" t="str">
        <f t="shared" ref="B610:B619" si="13">B533</f>
        <v>Remiami pelno projektai</v>
      </c>
      <c r="C610" s="670" t="str">
        <f>'10'!K72</f>
        <v>Ne</v>
      </c>
    </row>
    <row r="611" spans="1:3" ht="60" x14ac:dyDescent="0.25">
      <c r="A611" s="2" t="s">
        <v>771</v>
      </c>
      <c r="B611" s="671" t="str">
        <f t="shared" si="13"/>
        <v>Remiami projektai, susiję su žinių perdavimu, įskaitant konsultacijas, mokymą ir keitimąsi žiniomis apie tvarią, ekonominę, socialinę, aplinką ir klimatą tausojančią veiklą (aktualu rodikliui L801)</v>
      </c>
      <c r="C611" s="670" t="str">
        <f>'10'!K73</f>
        <v>Ne</v>
      </c>
    </row>
    <row r="612" spans="1:3" ht="75" x14ac:dyDescent="0.25">
      <c r="A612" s="2" t="s">
        <v>772</v>
      </c>
      <c r="B612" s="671" t="str">
        <f t="shared" si="13"/>
        <v>Remiami projektai, susiję su gamintojų organizacijomis, vietinėmis rinkomis, trumpomis tiekimo grandinėmis ir kokybės schemomis, įskaitant paramą investicijoms, rinkodaros veiklą ir kt. (aktualu rodikliui L802)</v>
      </c>
      <c r="C612" s="670" t="str">
        <f>'10'!K74</f>
        <v>Ne</v>
      </c>
    </row>
    <row r="613" spans="1:3" ht="45" x14ac:dyDescent="0.25">
      <c r="A613" s="2" t="s">
        <v>773</v>
      </c>
      <c r="B613" s="671" t="str">
        <f t="shared" si="13"/>
        <v>Remiami projektai, susiję su atsinaujinančios energijos gamybos pajėgumais, įskaitant biologinę (aktualu rodikliui L803)</v>
      </c>
      <c r="C613" s="670" t="str">
        <f>'10'!K75</f>
        <v>Ne</v>
      </c>
    </row>
    <row r="614" spans="1:3" ht="60" x14ac:dyDescent="0.25">
      <c r="A614" s="2" t="s">
        <v>774</v>
      </c>
      <c r="B614" s="671" t="str">
        <f t="shared" si="13"/>
        <v>Remiami projektai, prisidedantys prie aplinkos tvarumo, klimato kaitos švelninimo bei prisitaikymo prie jos tikslų įgyvendinimo kaimo vietovėse (aktualu rodikliui L804)</v>
      </c>
      <c r="C614" s="670" t="str">
        <f>'10'!K76</f>
        <v>Ne</v>
      </c>
    </row>
    <row r="615" spans="1:3" ht="30" x14ac:dyDescent="0.25">
      <c r="A615" s="2" t="s">
        <v>775</v>
      </c>
      <c r="B615" s="671" t="str">
        <f t="shared" si="13"/>
        <v>Remiami projektai, kurie kuria darbo vietas (aktualu rodikliui L805)</v>
      </c>
      <c r="C615" s="670" t="str">
        <f>'10'!K77</f>
        <v>Ne</v>
      </c>
    </row>
    <row r="616" spans="1:3" ht="30" x14ac:dyDescent="0.25">
      <c r="A616" s="2" t="s">
        <v>776</v>
      </c>
      <c r="B616" s="671" t="str">
        <f t="shared" si="13"/>
        <v>Remiami kaimo verslų, įskaitant bioekonomiką, projektai (aktualu rodikliui L 806)</v>
      </c>
      <c r="C616" s="670" t="str">
        <f>'10'!K78</f>
        <v>Ne</v>
      </c>
    </row>
    <row r="617" spans="1:3" ht="30" x14ac:dyDescent="0.25">
      <c r="A617" s="2" t="s">
        <v>777</v>
      </c>
      <c r="B617" s="671" t="str">
        <f t="shared" si="13"/>
        <v>Remiami projektai, susiję su sumanių kaimų strategijomis (aktualu rodikliui L807)</v>
      </c>
      <c r="C617" s="670" t="str">
        <f>'10'!K79</f>
        <v>Ne</v>
      </c>
    </row>
    <row r="618" spans="1:3" ht="30" x14ac:dyDescent="0.25">
      <c r="A618" s="2" t="s">
        <v>778</v>
      </c>
      <c r="B618" s="671" t="str">
        <f t="shared" si="13"/>
        <v>Remiami projektai, gerinantys paslaugų prieinamumą ir infrastruktūrą (aktualu rodikliui L808)</v>
      </c>
      <c r="C618" s="670" t="str">
        <f>'10'!K80</f>
        <v>Ne</v>
      </c>
    </row>
    <row r="619" spans="1:3" ht="30" x14ac:dyDescent="0.25">
      <c r="A619" s="2" t="s">
        <v>779</v>
      </c>
      <c r="B619" s="671" t="str">
        <f t="shared" si="13"/>
        <v>Remiami socialinės įtraukties projektai (aktualu rodikliui L809)</v>
      </c>
      <c r="C619" s="670" t="str">
        <f>'10'!K81</f>
        <v>Ne</v>
      </c>
    </row>
    <row r="620" spans="1:3" x14ac:dyDescent="0.25">
      <c r="B620" s="647"/>
      <c r="C620" s="683"/>
    </row>
    <row r="621" spans="1:3" x14ac:dyDescent="0.25">
      <c r="A621" s="1"/>
      <c r="B621" s="362"/>
      <c r="C621" s="684" t="str">
        <f>'10'!L6</f>
        <v>9 priemonė</v>
      </c>
    </row>
    <row r="622" spans="1:3" x14ac:dyDescent="0.25">
      <c r="A622" s="2" t="s">
        <v>188</v>
      </c>
      <c r="B622" s="509" t="str">
        <f>B545</f>
        <v>Priemonės pavadinimas</v>
      </c>
      <c r="C622" s="668">
        <f>'10'!L7</f>
        <v>0</v>
      </c>
    </row>
    <row r="623" spans="1:3" x14ac:dyDescent="0.25">
      <c r="A623" s="2" t="s">
        <v>189</v>
      </c>
      <c r="B623" s="669" t="str">
        <f t="shared" ref="B623:B686" si="14">B546</f>
        <v>Priemonės rūšis</v>
      </c>
      <c r="C623" s="668">
        <f>'10'!L8</f>
        <v>0</v>
      </c>
    </row>
    <row r="624" spans="1:3" ht="30" x14ac:dyDescent="0.25">
      <c r="A624" s="2" t="s">
        <v>190</v>
      </c>
      <c r="B624" s="669" t="str">
        <f t="shared" si="14"/>
        <v>VVG teritorijos poreikių, kuriuos tenkina priemonė, skaičius</v>
      </c>
      <c r="C624" s="668">
        <f>'10'!L9</f>
        <v>0</v>
      </c>
    </row>
    <row r="625" spans="1:3" x14ac:dyDescent="0.25">
      <c r="A625" s="2" t="s">
        <v>191</v>
      </c>
      <c r="B625" s="669" t="str">
        <f t="shared" si="14"/>
        <v>BŽŪP tikslų, kuriuos įgyvendina priemonė, skaičius</v>
      </c>
      <c r="C625" s="668">
        <f>'10'!L10</f>
        <v>0</v>
      </c>
    </row>
    <row r="626" spans="1:3" x14ac:dyDescent="0.25">
      <c r="A626" s="2" t="s">
        <v>192</v>
      </c>
      <c r="B626" s="669" t="str">
        <f t="shared" si="14"/>
        <v>Pagrindinis BŽŪP tikslas, kurį įgyvendina VPS priemonė</v>
      </c>
      <c r="C626" s="670" t="str">
        <f>'10'!L11</f>
        <v>Pasirinkite</v>
      </c>
    </row>
    <row r="627" spans="1:3" ht="30" x14ac:dyDescent="0.25">
      <c r="A627" s="2" t="s">
        <v>193</v>
      </c>
      <c r="B627" s="671" t="str">
        <f t="shared" si="14"/>
        <v>Ar priemonė prisideda prie 4 konkretaus BŽŪP tikslo? (tikslas nurodytas 5 lape)</v>
      </c>
      <c r="C627" s="670" t="str">
        <f>'10'!L12</f>
        <v>Ne</v>
      </c>
    </row>
    <row r="628" spans="1:3" ht="30" x14ac:dyDescent="0.25">
      <c r="A628" s="2" t="s">
        <v>194</v>
      </c>
      <c r="B628" s="671" t="str">
        <f t="shared" si="14"/>
        <v>Ar priemonė prisideda prie 5 konkretaus BŽŪP tikslo? (tikslas nurodytas 5 lape)</v>
      </c>
      <c r="C628" s="670" t="str">
        <f>'10'!L13</f>
        <v>Ne</v>
      </c>
    </row>
    <row r="629" spans="1:3" ht="30" x14ac:dyDescent="0.25">
      <c r="A629" s="2" t="s">
        <v>195</v>
      </c>
      <c r="B629" s="671" t="str">
        <f t="shared" si="14"/>
        <v>Ar priemonė prisideda prie 6 konkretaus BŽŪP tikslo? (tikslas nurodytas 5 lape)</v>
      </c>
      <c r="C629" s="670" t="str">
        <f>'10'!L14</f>
        <v>Ne</v>
      </c>
    </row>
    <row r="630" spans="1:3" ht="30" x14ac:dyDescent="0.25">
      <c r="A630" s="2" t="s">
        <v>196</v>
      </c>
      <c r="B630" s="671" t="str">
        <f t="shared" si="14"/>
        <v>Ar priemonė prisideda prie 9 konkretaus BŽŪP tikslo? (tikslas nurodytas 5 lape)</v>
      </c>
      <c r="C630" s="670" t="str">
        <f>'10'!L15</f>
        <v>Ne</v>
      </c>
    </row>
    <row r="631" spans="1:3" x14ac:dyDescent="0.25">
      <c r="A631" s="2" t="s">
        <v>94</v>
      </c>
      <c r="B631" s="673" t="str">
        <f t="shared" si="14"/>
        <v>A dalis. Priemonės intervencijos logika:</v>
      </c>
      <c r="C631" s="674"/>
    </row>
    <row r="632" spans="1:3" ht="45" x14ac:dyDescent="0.25">
      <c r="A632" s="2" t="s">
        <v>197</v>
      </c>
      <c r="B632" s="671" t="str">
        <f t="shared" si="14"/>
        <v>Priemonės tikslas, ryšys su pagrindiniu BŽŪP tikslu ir VVG teritorijos poreikiais (problemomis ir (arba) potencialu), ryšys su VPS tema (jei taikoma)</v>
      </c>
      <c r="C632" s="675">
        <f>'10'!L17</f>
        <v>0</v>
      </c>
    </row>
    <row r="633" spans="1:3" x14ac:dyDescent="0.25">
      <c r="A633" s="2" t="s">
        <v>198</v>
      </c>
      <c r="B633" s="669" t="str">
        <f t="shared" si="14"/>
        <v>Pokytis, kurio siekiama VPS priemone</v>
      </c>
      <c r="C633" s="675">
        <f>'10'!L18</f>
        <v>0</v>
      </c>
    </row>
    <row r="634" spans="1:3" ht="30" x14ac:dyDescent="0.25">
      <c r="A634" s="2" t="s">
        <v>199</v>
      </c>
      <c r="B634" s="509" t="str">
        <f t="shared" si="14"/>
        <v>Kaip priemonė prisidės prie horizontalaus tikslo d įgyvendinimo? (pildoma, jei taikoma)</v>
      </c>
      <c r="C634" s="675">
        <f>'10'!L19</f>
        <v>0</v>
      </c>
    </row>
    <row r="635" spans="1:3" ht="30" x14ac:dyDescent="0.25">
      <c r="A635" s="2" t="s">
        <v>200</v>
      </c>
      <c r="B635" s="509" t="str">
        <f t="shared" si="14"/>
        <v>Kaip priemonė prisidės prie horizontalaus tikslo e įgyvendinimo? (pildoma, jei taikoma)</v>
      </c>
      <c r="C635" s="675">
        <f>'10'!L20</f>
        <v>0</v>
      </c>
    </row>
    <row r="636" spans="1:3" ht="30" x14ac:dyDescent="0.25">
      <c r="A636" s="2" t="s">
        <v>201</v>
      </c>
      <c r="B636" s="509" t="str">
        <f t="shared" si="14"/>
        <v>Kaip priemonė prisidės prie horizontalaus tikslo f įgyvendinimo? (pildoma, jei taikoma)</v>
      </c>
      <c r="C636" s="675">
        <f>'10'!L21</f>
        <v>0</v>
      </c>
    </row>
    <row r="637" spans="1:3" ht="30" x14ac:dyDescent="0.25">
      <c r="A637" s="2" t="s">
        <v>202</v>
      </c>
      <c r="B637" s="509" t="str">
        <f t="shared" si="14"/>
        <v>Kaip priemonė prisidės prie horizontalaus tikslo i įgyvendinimo? (pildoma, jei taikoma)</v>
      </c>
      <c r="C637" s="675">
        <f>'10'!L22</f>
        <v>0</v>
      </c>
    </row>
    <row r="638" spans="1:3" ht="30" x14ac:dyDescent="0.25">
      <c r="A638" s="2" t="s">
        <v>203</v>
      </c>
      <c r="B638" s="673" t="str">
        <f t="shared" si="14"/>
        <v>B dalis. Pareiškėjų ir projektų tinkamumo sąlygos, projektų atrankos principai:</v>
      </c>
      <c r="C638" s="674"/>
    </row>
    <row r="639" spans="1:3" x14ac:dyDescent="0.25">
      <c r="A639" s="2" t="s">
        <v>204</v>
      </c>
      <c r="B639" s="509" t="str">
        <f t="shared" si="14"/>
        <v>Pagal priemonę remiamos veiklos</v>
      </c>
      <c r="C639" s="675">
        <f>'10'!L24</f>
        <v>0</v>
      </c>
    </row>
    <row r="640" spans="1:3" ht="30" x14ac:dyDescent="0.25">
      <c r="A640" s="2" t="s">
        <v>205</v>
      </c>
      <c r="B640" s="669" t="str">
        <f t="shared" si="14"/>
        <v>Tinkami pareiškėjai ir partneriai (jei taikomas reikalavimas projektus įgyvendinti su partneriais)</v>
      </c>
      <c r="C640" s="675">
        <f>'10'!L25</f>
        <v>0</v>
      </c>
    </row>
    <row r="641" spans="1:3" ht="30" x14ac:dyDescent="0.25">
      <c r="A641" s="2" t="s">
        <v>206</v>
      </c>
      <c r="B641" s="669" t="str">
        <f t="shared" si="14"/>
        <v>Priemonės tikslinė grupė (pildoma, jei nesutampa su tinkamais pareiškėjais ir (arba) partneriais)</v>
      </c>
      <c r="C641" s="675">
        <f>'10'!L26</f>
        <v>0</v>
      </c>
    </row>
    <row r="642" spans="1:3" x14ac:dyDescent="0.25">
      <c r="A642" s="2" t="s">
        <v>725</v>
      </c>
      <c r="B642" s="509" t="str">
        <f t="shared" si="14"/>
        <v>Tinkamumo sąlygos pareiškėjams ir projektams</v>
      </c>
      <c r="C642" s="675">
        <f>'10'!L27</f>
        <v>0</v>
      </c>
    </row>
    <row r="643" spans="1:3" x14ac:dyDescent="0.25">
      <c r="A643" s="2" t="s">
        <v>726</v>
      </c>
      <c r="B643" s="671" t="str">
        <f t="shared" si="14"/>
        <v>Projektų atrankos principai</v>
      </c>
      <c r="C643" s="675">
        <f>'10'!L28</f>
        <v>0</v>
      </c>
    </row>
    <row r="644" spans="1:3" x14ac:dyDescent="0.25">
      <c r="A644" s="2" t="s">
        <v>727</v>
      </c>
      <c r="B644" s="509" t="str">
        <f t="shared" si="14"/>
        <v>Planuojamų kvietimų teikti paraiškas skaičius</v>
      </c>
      <c r="C644" s="668">
        <f>'10'!L29</f>
        <v>0</v>
      </c>
    </row>
    <row r="645" spans="1:3" x14ac:dyDescent="0.25">
      <c r="A645" s="2" t="s">
        <v>728</v>
      </c>
      <c r="B645" s="649" t="str">
        <f t="shared" si="14"/>
        <v>C dalis. Paramos dydžiai:</v>
      </c>
      <c r="C645" s="674"/>
    </row>
    <row r="646" spans="1:3" x14ac:dyDescent="0.25">
      <c r="A646" s="2" t="s">
        <v>729</v>
      </c>
      <c r="B646" s="509" t="str">
        <f t="shared" si="14"/>
        <v>Didžiausia paramos suma vietos projektui, Eur</v>
      </c>
      <c r="C646" s="675">
        <f>'10'!L31</f>
        <v>0</v>
      </c>
    </row>
    <row r="647" spans="1:3" x14ac:dyDescent="0.25">
      <c r="A647" s="2" t="s">
        <v>730</v>
      </c>
      <c r="B647" s="509" t="str">
        <f t="shared" si="14"/>
        <v xml:space="preserve">Paramos lyginamoji dalis, proc. </v>
      </c>
      <c r="C647" s="675">
        <f>'10'!L32</f>
        <v>0</v>
      </c>
    </row>
    <row r="648" spans="1:3" x14ac:dyDescent="0.25">
      <c r="A648" s="2" t="s">
        <v>731</v>
      </c>
      <c r="B648" s="509" t="str">
        <f t="shared" si="14"/>
        <v>Planuojama paramos suma priemonei, Eur</v>
      </c>
      <c r="C648" s="676">
        <f>'10'!L33</f>
        <v>0</v>
      </c>
    </row>
    <row r="649" spans="1:3" x14ac:dyDescent="0.25">
      <c r="A649" s="2" t="s">
        <v>732</v>
      </c>
      <c r="B649" s="509" t="str">
        <f t="shared" si="14"/>
        <v>Planuojama paremti projektų (rodiklis L700)</v>
      </c>
      <c r="C649" s="677">
        <f>'10'!L34</f>
        <v>0</v>
      </c>
    </row>
    <row r="650" spans="1:3" x14ac:dyDescent="0.25">
      <c r="A650" s="2" t="s">
        <v>733</v>
      </c>
      <c r="B650" s="509" t="str">
        <f t="shared" si="14"/>
        <v>Paaiškinimas, kaip nustatyta rodiklio L700 reikšmė</v>
      </c>
      <c r="C650" s="675">
        <f>'10'!L35</f>
        <v>0</v>
      </c>
    </row>
    <row r="651" spans="1:3" ht="30" x14ac:dyDescent="0.25">
      <c r="A651" s="2" t="s">
        <v>734</v>
      </c>
      <c r="B651" s="649" t="str">
        <f t="shared" si="14"/>
        <v>D dalis. Priemonės indėlis į ES ir nacionalinių horizontaliųjų principų įgyvendinimą:</v>
      </c>
      <c r="C651" s="674"/>
    </row>
    <row r="652" spans="1:3" x14ac:dyDescent="0.25">
      <c r="A652" s="2" t="s">
        <v>735</v>
      </c>
      <c r="B652" s="678" t="str">
        <f t="shared" si="14"/>
        <v>Subregioninės vietovės principas:</v>
      </c>
      <c r="C652" s="674"/>
    </row>
    <row r="653" spans="1:3" ht="30" x14ac:dyDescent="0.25">
      <c r="A653" s="2" t="s">
        <v>736</v>
      </c>
      <c r="B653" s="509" t="str">
        <f t="shared" si="14"/>
        <v>Ar siekiama, kad pagal priemonę finansuojami projektai apimtų visas VVG teritorijos seniūnijas?</v>
      </c>
      <c r="C653" s="670" t="str">
        <f>'10'!L38</f>
        <v>Ne</v>
      </c>
    </row>
    <row r="654" spans="1:3" x14ac:dyDescent="0.25">
      <c r="A654" s="2" t="s">
        <v>737</v>
      </c>
      <c r="B654" s="509" t="str">
        <f t="shared" si="14"/>
        <v>Pasirinkimo pagrindimas</v>
      </c>
      <c r="C654" s="675">
        <f>'10'!L39</f>
        <v>0</v>
      </c>
    </row>
    <row r="655" spans="1:3" x14ac:dyDescent="0.25">
      <c r="A655" s="2" t="s">
        <v>738</v>
      </c>
      <c r="B655" s="678" t="str">
        <f t="shared" si="14"/>
        <v>Partnerystės principas:</v>
      </c>
      <c r="C655" s="674"/>
    </row>
    <row r="656" spans="1:3" ht="30" x14ac:dyDescent="0.25">
      <c r="A656" s="2" t="s">
        <v>739</v>
      </c>
      <c r="B656" s="509" t="str">
        <f t="shared" si="14"/>
        <v>Ar siekiama, kad pagal priemonę finansuojami projektai būtų vykdomi su partneriais?</v>
      </c>
      <c r="C656" s="670" t="str">
        <f>'10'!L41</f>
        <v>Ne</v>
      </c>
    </row>
    <row r="657" spans="1:3" x14ac:dyDescent="0.25">
      <c r="A657" s="2" t="s">
        <v>740</v>
      </c>
      <c r="B657" s="509" t="str">
        <f t="shared" si="14"/>
        <v>Pasirinkimo pagrindimas</v>
      </c>
      <c r="C657" s="675">
        <f>'10'!L42</f>
        <v>0</v>
      </c>
    </row>
    <row r="658" spans="1:3" x14ac:dyDescent="0.25">
      <c r="A658" s="2" t="s">
        <v>741</v>
      </c>
      <c r="B658" s="678" t="str">
        <f t="shared" si="14"/>
        <v>Inovacijų principas:</v>
      </c>
      <c r="C658" s="674"/>
    </row>
    <row r="659" spans="1:3" ht="30" x14ac:dyDescent="0.25">
      <c r="A659" s="2" t="s">
        <v>742</v>
      </c>
      <c r="B659" s="509" t="str">
        <f t="shared" si="14"/>
        <v>Ar siekiama, kad pagal priemonę finansuojami projektai būtų skirti inovacijoms vietos lygiu diegti?</v>
      </c>
      <c r="C659" s="670" t="str">
        <f>'10'!L44</f>
        <v>Ne</v>
      </c>
    </row>
    <row r="660" spans="1:3" x14ac:dyDescent="0.25">
      <c r="A660" s="2" t="s">
        <v>743</v>
      </c>
      <c r="B660" s="509" t="str">
        <f t="shared" si="14"/>
        <v>Pasirinkimo pagrindimas</v>
      </c>
      <c r="C660" s="675">
        <f>'10'!L45</f>
        <v>0</v>
      </c>
    </row>
    <row r="661" spans="1:3" ht="30" x14ac:dyDescent="0.25">
      <c r="A661" s="2" t="s">
        <v>744</v>
      </c>
      <c r="B661" s="509" t="str">
        <f t="shared" si="14"/>
        <v>Planuojama paremti projektų, skirtų inovacijoms vietos lygiu diegti (rodiklis L710)</v>
      </c>
      <c r="C661" s="677">
        <f>'10'!L46</f>
        <v>0</v>
      </c>
    </row>
    <row r="662" spans="1:3" x14ac:dyDescent="0.25">
      <c r="A662" s="2" t="s">
        <v>745</v>
      </c>
      <c r="B662" s="678" t="str">
        <f t="shared" si="14"/>
        <v>Lyčių lygybė ir nediskriminavimas:</v>
      </c>
      <c r="C662" s="674"/>
    </row>
    <row r="663" spans="1:3" ht="30" x14ac:dyDescent="0.25">
      <c r="A663" s="2" t="s">
        <v>746</v>
      </c>
      <c r="B663" s="509" t="str">
        <f t="shared" si="14"/>
        <v>Ar pagal priemonę finansuojami projektai, skirti lyčių lygybei ir nediskriminavimui?</v>
      </c>
      <c r="C663" s="670" t="str">
        <f>'10'!L48</f>
        <v>Ne</v>
      </c>
    </row>
    <row r="664" spans="1:3" x14ac:dyDescent="0.25">
      <c r="A664" s="2" t="s">
        <v>747</v>
      </c>
      <c r="B664" s="509" t="str">
        <f t="shared" si="14"/>
        <v>Pasirinkimo pagrindimas (jei taip, kaip bus užtikrinta)</v>
      </c>
      <c r="C664" s="675">
        <f>'10'!L49</f>
        <v>0</v>
      </c>
    </row>
    <row r="665" spans="1:3" x14ac:dyDescent="0.25">
      <c r="A665" s="2" t="s">
        <v>748</v>
      </c>
      <c r="B665" s="678" t="str">
        <f t="shared" si="14"/>
        <v>Jaunimas:</v>
      </c>
      <c r="C665" s="674"/>
    </row>
    <row r="666" spans="1:3" ht="30" x14ac:dyDescent="0.25">
      <c r="A666" s="2" t="s">
        <v>749</v>
      </c>
      <c r="B666" s="509" t="str">
        <f t="shared" si="14"/>
        <v>Ar pagal priemonę finansuojami projektai, skirti jaunimui?</v>
      </c>
      <c r="C666" s="670" t="str">
        <f>'10'!L51</f>
        <v>Ne</v>
      </c>
    </row>
    <row r="667" spans="1:3" x14ac:dyDescent="0.25">
      <c r="A667" s="2" t="s">
        <v>750</v>
      </c>
      <c r="B667" s="509" t="str">
        <f t="shared" si="14"/>
        <v>Pasirinkimo pagrindimas (jei taip, kaip bus užtikrinta)</v>
      </c>
      <c r="C667" s="675">
        <f>'10'!L52</f>
        <v>0</v>
      </c>
    </row>
    <row r="668" spans="1:3" x14ac:dyDescent="0.25">
      <c r="A668" s="2" t="s">
        <v>751</v>
      </c>
      <c r="B668" s="673" t="str">
        <f t="shared" si="14"/>
        <v>E dalis. Priemonės rezultato rodikliai:</v>
      </c>
      <c r="C668" s="674"/>
    </row>
    <row r="669" spans="1:3" x14ac:dyDescent="0.25">
      <c r="A669" s="2" t="s">
        <v>752</v>
      </c>
      <c r="B669" s="678" t="str">
        <f t="shared" si="14"/>
        <v>SP rezultato rodiklių taikymas priemonei:</v>
      </c>
      <c r="C669" s="674"/>
    </row>
    <row r="670" spans="1:3" x14ac:dyDescent="0.25">
      <c r="A670" s="2" t="s">
        <v>753</v>
      </c>
      <c r="B670" s="679" t="str">
        <f t="shared" si="14"/>
        <v>R.3</v>
      </c>
      <c r="C670" s="685" t="str">
        <f>'10'!L55</f>
        <v>Ne</v>
      </c>
    </row>
    <row r="671" spans="1:3" x14ac:dyDescent="0.25">
      <c r="A671" s="2" t="s">
        <v>754</v>
      </c>
      <c r="B671" s="679" t="str">
        <f t="shared" si="14"/>
        <v>R.37</v>
      </c>
      <c r="C671" s="685" t="str">
        <f>'10'!L56</f>
        <v>Ne</v>
      </c>
    </row>
    <row r="672" spans="1:3" x14ac:dyDescent="0.25">
      <c r="A672" s="2" t="s">
        <v>755</v>
      </c>
      <c r="B672" s="679" t="str">
        <f t="shared" si="14"/>
        <v>R.39</v>
      </c>
      <c r="C672" s="685" t="str">
        <f>'10'!L57</f>
        <v>Ne</v>
      </c>
    </row>
    <row r="673" spans="1:3" x14ac:dyDescent="0.25">
      <c r="A673" s="2" t="s">
        <v>756</v>
      </c>
      <c r="B673" s="679" t="str">
        <f t="shared" si="14"/>
        <v>R.41</v>
      </c>
      <c r="C673" s="685" t="str">
        <f>'10'!L58</f>
        <v>Ne</v>
      </c>
    </row>
    <row r="674" spans="1:3" x14ac:dyDescent="0.25">
      <c r="A674" s="2" t="s">
        <v>757</v>
      </c>
      <c r="B674" s="679" t="str">
        <f t="shared" si="14"/>
        <v>R.42</v>
      </c>
      <c r="C674" s="685" t="str">
        <f>'10'!L59</f>
        <v>Ne</v>
      </c>
    </row>
    <row r="675" spans="1:3" x14ac:dyDescent="0.25">
      <c r="A675" s="2" t="s">
        <v>758</v>
      </c>
      <c r="B675" s="678" t="str">
        <f t="shared" si="14"/>
        <v>VPS rodiklių taikymas priemonei:</v>
      </c>
      <c r="C675" s="686"/>
    </row>
    <row r="676" spans="1:3" x14ac:dyDescent="0.25">
      <c r="A676" s="2" t="s">
        <v>759</v>
      </c>
      <c r="B676" s="679" t="str">
        <f t="shared" si="14"/>
        <v>ŠIRV-P.1</v>
      </c>
      <c r="C676" s="685" t="str">
        <f>'10'!L61</f>
        <v>Ne</v>
      </c>
    </row>
    <row r="677" spans="1:3" x14ac:dyDescent="0.25">
      <c r="A677" s="2" t="s">
        <v>760</v>
      </c>
      <c r="B677" s="679" t="str">
        <f t="shared" si="14"/>
        <v>ŠIRV-P.2</v>
      </c>
      <c r="C677" s="685" t="str">
        <f>'10'!L62</f>
        <v>Ne</v>
      </c>
    </row>
    <row r="678" spans="1:3" x14ac:dyDescent="0.25">
      <c r="A678" s="2" t="s">
        <v>761</v>
      </c>
      <c r="B678" s="679" t="str">
        <f t="shared" si="14"/>
        <v>ŠIRV-P.3</v>
      </c>
      <c r="C678" s="685" t="str">
        <f>'10'!L63</f>
        <v>Ne</v>
      </c>
    </row>
    <row r="679" spans="1:3" x14ac:dyDescent="0.25">
      <c r="A679" s="2" t="s">
        <v>762</v>
      </c>
      <c r="B679" s="679" t="str">
        <f t="shared" si="14"/>
        <v>ŠIRV-P.4</v>
      </c>
      <c r="C679" s="685" t="str">
        <f>'10'!L64</f>
        <v>Ne</v>
      </c>
    </row>
    <row r="680" spans="1:3" x14ac:dyDescent="0.25">
      <c r="A680" s="2" t="s">
        <v>763</v>
      </c>
      <c r="B680" s="679" t="str">
        <f t="shared" si="14"/>
        <v>ŠIRV-P.5</v>
      </c>
      <c r="C680" s="685" t="str">
        <f>'10'!L65</f>
        <v>Ne</v>
      </c>
    </row>
    <row r="681" spans="1:3" x14ac:dyDescent="0.25">
      <c r="A681" s="2" t="s">
        <v>764</v>
      </c>
      <c r="B681" s="679" t="str">
        <f t="shared" si="14"/>
        <v>ŠIRV-P.6</v>
      </c>
      <c r="C681" s="685" t="str">
        <f>'10'!L66</f>
        <v>Ne</v>
      </c>
    </row>
    <row r="682" spans="1:3" x14ac:dyDescent="0.25">
      <c r="A682" s="2" t="s">
        <v>765</v>
      </c>
      <c r="B682" s="679" t="str">
        <f t="shared" si="14"/>
        <v>ŠIRV-P.7</v>
      </c>
      <c r="C682" s="685" t="str">
        <f>'10'!L67</f>
        <v>Ne</v>
      </c>
    </row>
    <row r="683" spans="1:3" x14ac:dyDescent="0.25">
      <c r="A683" s="2" t="s">
        <v>766</v>
      </c>
      <c r="B683" s="679" t="str">
        <f t="shared" si="14"/>
        <v>ŠIRV-P.8</v>
      </c>
      <c r="C683" s="685" t="str">
        <f>'10'!L68</f>
        <v>Ne</v>
      </c>
    </row>
    <row r="684" spans="1:3" x14ac:dyDescent="0.25">
      <c r="A684" s="2" t="s">
        <v>767</v>
      </c>
      <c r="B684" s="679" t="str">
        <f t="shared" si="14"/>
        <v>ŠIRV-P.9</v>
      </c>
      <c r="C684" s="685" t="str">
        <f>'10'!L69</f>
        <v>Ne</v>
      </c>
    </row>
    <row r="685" spans="1:3" x14ac:dyDescent="0.25">
      <c r="A685" s="2" t="s">
        <v>768</v>
      </c>
      <c r="B685" s="681" t="str">
        <f t="shared" si="14"/>
        <v>ŠIRV-P.10</v>
      </c>
      <c r="C685" s="687" t="str">
        <f>'10'!L70</f>
        <v>Ne</v>
      </c>
    </row>
    <row r="686" spans="1:3" x14ac:dyDescent="0.25">
      <c r="A686" s="2" t="s">
        <v>769</v>
      </c>
      <c r="B686" s="673" t="str">
        <f t="shared" si="14"/>
        <v>F dalis. Pagal priemonę remiamų projektų pobūdis:</v>
      </c>
      <c r="C686" s="674"/>
    </row>
    <row r="687" spans="1:3" x14ac:dyDescent="0.25">
      <c r="A687" s="2" t="s">
        <v>770</v>
      </c>
      <c r="B687" s="669" t="str">
        <f t="shared" ref="B687:B696" si="15">B610</f>
        <v>Remiami pelno projektai</v>
      </c>
      <c r="C687" s="670" t="str">
        <f>'10'!L72</f>
        <v>Ne</v>
      </c>
    </row>
    <row r="688" spans="1:3" ht="60" x14ac:dyDescent="0.25">
      <c r="A688" s="2" t="s">
        <v>771</v>
      </c>
      <c r="B688" s="671" t="str">
        <f t="shared" si="15"/>
        <v>Remiami projektai, susiję su žinių perdavimu, įskaitant konsultacijas, mokymą ir keitimąsi žiniomis apie tvarią, ekonominę, socialinę, aplinką ir klimatą tausojančią veiklą (aktualu rodikliui L801)</v>
      </c>
      <c r="C688" s="670" t="str">
        <f>'10'!L73</f>
        <v>Ne</v>
      </c>
    </row>
    <row r="689" spans="1:3" ht="75" x14ac:dyDescent="0.25">
      <c r="A689" s="2" t="s">
        <v>772</v>
      </c>
      <c r="B689" s="671" t="str">
        <f t="shared" si="15"/>
        <v>Remiami projektai, susiję su gamintojų organizacijomis, vietinėmis rinkomis, trumpomis tiekimo grandinėmis ir kokybės schemomis, įskaitant paramą investicijoms, rinkodaros veiklą ir kt. (aktualu rodikliui L802)</v>
      </c>
      <c r="C689" s="670" t="str">
        <f>'10'!L74</f>
        <v>Ne</v>
      </c>
    </row>
    <row r="690" spans="1:3" ht="45" x14ac:dyDescent="0.25">
      <c r="A690" s="2" t="s">
        <v>773</v>
      </c>
      <c r="B690" s="671" t="str">
        <f t="shared" si="15"/>
        <v>Remiami projektai, susiję su atsinaujinančios energijos gamybos pajėgumais, įskaitant biologinę (aktualu rodikliui L803)</v>
      </c>
      <c r="C690" s="670" t="str">
        <f>'10'!L75</f>
        <v>Ne</v>
      </c>
    </row>
    <row r="691" spans="1:3" ht="60" x14ac:dyDescent="0.25">
      <c r="A691" s="2" t="s">
        <v>774</v>
      </c>
      <c r="B691" s="671" t="str">
        <f t="shared" si="15"/>
        <v>Remiami projektai, prisidedantys prie aplinkos tvarumo, klimato kaitos švelninimo bei prisitaikymo prie jos tikslų įgyvendinimo kaimo vietovėse (aktualu rodikliui L804)</v>
      </c>
      <c r="C691" s="670" t="str">
        <f>'10'!L76</f>
        <v>Ne</v>
      </c>
    </row>
    <row r="692" spans="1:3" ht="30" x14ac:dyDescent="0.25">
      <c r="A692" s="2" t="s">
        <v>775</v>
      </c>
      <c r="B692" s="671" t="str">
        <f t="shared" si="15"/>
        <v>Remiami projektai, kurie kuria darbo vietas (aktualu rodikliui L805)</v>
      </c>
      <c r="C692" s="670" t="str">
        <f>'10'!L77</f>
        <v>Ne</v>
      </c>
    </row>
    <row r="693" spans="1:3" ht="30" x14ac:dyDescent="0.25">
      <c r="A693" s="2" t="s">
        <v>776</v>
      </c>
      <c r="B693" s="671" t="str">
        <f t="shared" si="15"/>
        <v>Remiami kaimo verslų, įskaitant bioekonomiką, projektai (aktualu rodikliui L 806)</v>
      </c>
      <c r="C693" s="670" t="str">
        <f>'10'!L78</f>
        <v>Ne</v>
      </c>
    </row>
    <row r="694" spans="1:3" ht="30" x14ac:dyDescent="0.25">
      <c r="A694" s="2" t="s">
        <v>777</v>
      </c>
      <c r="B694" s="671" t="str">
        <f t="shared" si="15"/>
        <v>Remiami projektai, susiję su sumanių kaimų strategijomis (aktualu rodikliui L807)</v>
      </c>
      <c r="C694" s="670" t="str">
        <f>'10'!L79</f>
        <v>Ne</v>
      </c>
    </row>
    <row r="695" spans="1:3" ht="30" x14ac:dyDescent="0.25">
      <c r="A695" s="2" t="s">
        <v>778</v>
      </c>
      <c r="B695" s="671" t="str">
        <f t="shared" si="15"/>
        <v>Remiami projektai, gerinantys paslaugų prieinamumą ir infrastruktūrą (aktualu rodikliui L808)</v>
      </c>
      <c r="C695" s="670" t="str">
        <f>'10'!L80</f>
        <v>Ne</v>
      </c>
    </row>
    <row r="696" spans="1:3" ht="30" x14ac:dyDescent="0.25">
      <c r="A696" s="2" t="s">
        <v>779</v>
      </c>
      <c r="B696" s="671" t="str">
        <f t="shared" si="15"/>
        <v>Remiami socialinės įtraukties projektai (aktualu rodikliui L809)</v>
      </c>
      <c r="C696" s="670" t="str">
        <f>'10'!L81</f>
        <v>Ne</v>
      </c>
    </row>
    <row r="697" spans="1:3" x14ac:dyDescent="0.25">
      <c r="B697" s="647"/>
      <c r="C697" s="683"/>
    </row>
    <row r="698" spans="1:3" x14ac:dyDescent="0.25">
      <c r="A698" s="1"/>
      <c r="B698" s="362"/>
      <c r="C698" s="684" t="str">
        <f>'10'!M6</f>
        <v>10 priemonė</v>
      </c>
    </row>
    <row r="699" spans="1:3" x14ac:dyDescent="0.25">
      <c r="A699" s="2" t="s">
        <v>188</v>
      </c>
      <c r="B699" s="509" t="str">
        <f>B622</f>
        <v>Priemonės pavadinimas</v>
      </c>
      <c r="C699" s="668">
        <f>'10'!M7</f>
        <v>0</v>
      </c>
    </row>
    <row r="700" spans="1:3" x14ac:dyDescent="0.25">
      <c r="A700" s="2" t="s">
        <v>189</v>
      </c>
      <c r="B700" s="669" t="str">
        <f t="shared" ref="B700:B763" si="16">B623</f>
        <v>Priemonės rūšis</v>
      </c>
      <c r="C700" s="668">
        <f>'10'!M8</f>
        <v>0</v>
      </c>
    </row>
    <row r="701" spans="1:3" ht="30" x14ac:dyDescent="0.25">
      <c r="A701" s="2" t="s">
        <v>190</v>
      </c>
      <c r="B701" s="669" t="str">
        <f t="shared" si="16"/>
        <v>VVG teritorijos poreikių, kuriuos tenkina priemonė, skaičius</v>
      </c>
      <c r="C701" s="668">
        <f>'10'!M9</f>
        <v>0</v>
      </c>
    </row>
    <row r="702" spans="1:3" x14ac:dyDescent="0.25">
      <c r="A702" s="2" t="s">
        <v>191</v>
      </c>
      <c r="B702" s="669" t="str">
        <f t="shared" si="16"/>
        <v>BŽŪP tikslų, kuriuos įgyvendina priemonė, skaičius</v>
      </c>
      <c r="C702" s="668">
        <f>'10'!M10</f>
        <v>0</v>
      </c>
    </row>
    <row r="703" spans="1:3" x14ac:dyDescent="0.25">
      <c r="A703" s="2" t="s">
        <v>192</v>
      </c>
      <c r="B703" s="669" t="str">
        <f t="shared" si="16"/>
        <v>Pagrindinis BŽŪP tikslas, kurį įgyvendina VPS priemonė</v>
      </c>
      <c r="C703" s="670" t="str">
        <f>'10'!M11</f>
        <v>Pasirinkite</v>
      </c>
    </row>
    <row r="704" spans="1:3" ht="30" x14ac:dyDescent="0.25">
      <c r="A704" s="2" t="s">
        <v>193</v>
      </c>
      <c r="B704" s="671" t="str">
        <f t="shared" si="16"/>
        <v>Ar priemonė prisideda prie 4 konkretaus BŽŪP tikslo? (tikslas nurodytas 5 lape)</v>
      </c>
      <c r="C704" s="670" t="str">
        <f>'10'!M12</f>
        <v>Ne</v>
      </c>
    </row>
    <row r="705" spans="1:3" ht="30" x14ac:dyDescent="0.25">
      <c r="A705" s="2" t="s">
        <v>194</v>
      </c>
      <c r="B705" s="671" t="str">
        <f t="shared" si="16"/>
        <v>Ar priemonė prisideda prie 5 konkretaus BŽŪP tikslo? (tikslas nurodytas 5 lape)</v>
      </c>
      <c r="C705" s="670" t="str">
        <f>'10'!M13</f>
        <v>Ne</v>
      </c>
    </row>
    <row r="706" spans="1:3" ht="30" x14ac:dyDescent="0.25">
      <c r="A706" s="2" t="s">
        <v>195</v>
      </c>
      <c r="B706" s="671" t="str">
        <f t="shared" si="16"/>
        <v>Ar priemonė prisideda prie 6 konkretaus BŽŪP tikslo? (tikslas nurodytas 5 lape)</v>
      </c>
      <c r="C706" s="670" t="str">
        <f>'10'!M14</f>
        <v>Ne</v>
      </c>
    </row>
    <row r="707" spans="1:3" ht="30" x14ac:dyDescent="0.25">
      <c r="A707" s="2" t="s">
        <v>196</v>
      </c>
      <c r="B707" s="671" t="str">
        <f t="shared" si="16"/>
        <v>Ar priemonė prisideda prie 9 konkretaus BŽŪP tikslo? (tikslas nurodytas 5 lape)</v>
      </c>
      <c r="C707" s="670" t="str">
        <f>'10'!M15</f>
        <v>Ne</v>
      </c>
    </row>
    <row r="708" spans="1:3" x14ac:dyDescent="0.25">
      <c r="A708" s="2" t="s">
        <v>94</v>
      </c>
      <c r="B708" s="673" t="str">
        <f t="shared" si="16"/>
        <v>A dalis. Priemonės intervencijos logika:</v>
      </c>
      <c r="C708" s="674"/>
    </row>
    <row r="709" spans="1:3" ht="45" x14ac:dyDescent="0.25">
      <c r="A709" s="2" t="s">
        <v>197</v>
      </c>
      <c r="B709" s="671" t="str">
        <f t="shared" si="16"/>
        <v>Priemonės tikslas, ryšys su pagrindiniu BŽŪP tikslu ir VVG teritorijos poreikiais (problemomis ir (arba) potencialu), ryšys su VPS tema (jei taikoma)</v>
      </c>
      <c r="C709" s="675">
        <f>'10'!M17</f>
        <v>0</v>
      </c>
    </row>
    <row r="710" spans="1:3" x14ac:dyDescent="0.25">
      <c r="A710" s="2" t="s">
        <v>198</v>
      </c>
      <c r="B710" s="669" t="str">
        <f t="shared" si="16"/>
        <v>Pokytis, kurio siekiama VPS priemone</v>
      </c>
      <c r="C710" s="675">
        <f>'10'!M18</f>
        <v>0</v>
      </c>
    </row>
    <row r="711" spans="1:3" ht="30" x14ac:dyDescent="0.25">
      <c r="A711" s="2" t="s">
        <v>199</v>
      </c>
      <c r="B711" s="509" t="str">
        <f t="shared" si="16"/>
        <v>Kaip priemonė prisidės prie horizontalaus tikslo d įgyvendinimo? (pildoma, jei taikoma)</v>
      </c>
      <c r="C711" s="675">
        <f>'10'!M19</f>
        <v>0</v>
      </c>
    </row>
    <row r="712" spans="1:3" ht="30" x14ac:dyDescent="0.25">
      <c r="A712" s="2" t="s">
        <v>200</v>
      </c>
      <c r="B712" s="509" t="str">
        <f t="shared" si="16"/>
        <v>Kaip priemonė prisidės prie horizontalaus tikslo e įgyvendinimo? (pildoma, jei taikoma)</v>
      </c>
      <c r="C712" s="675">
        <f>'10'!M20</f>
        <v>0</v>
      </c>
    </row>
    <row r="713" spans="1:3" ht="30" x14ac:dyDescent="0.25">
      <c r="A713" s="2" t="s">
        <v>201</v>
      </c>
      <c r="B713" s="509" t="str">
        <f t="shared" si="16"/>
        <v>Kaip priemonė prisidės prie horizontalaus tikslo f įgyvendinimo? (pildoma, jei taikoma)</v>
      </c>
      <c r="C713" s="675">
        <f>'10'!M21</f>
        <v>0</v>
      </c>
    </row>
    <row r="714" spans="1:3" ht="30" x14ac:dyDescent="0.25">
      <c r="A714" s="2" t="s">
        <v>202</v>
      </c>
      <c r="B714" s="509" t="str">
        <f t="shared" si="16"/>
        <v>Kaip priemonė prisidės prie horizontalaus tikslo i įgyvendinimo? (pildoma, jei taikoma)</v>
      </c>
      <c r="C714" s="675">
        <f>'10'!M22</f>
        <v>0</v>
      </c>
    </row>
    <row r="715" spans="1:3" ht="30" x14ac:dyDescent="0.25">
      <c r="A715" s="2" t="s">
        <v>203</v>
      </c>
      <c r="B715" s="673" t="str">
        <f t="shared" si="16"/>
        <v>B dalis. Pareiškėjų ir projektų tinkamumo sąlygos, projektų atrankos principai:</v>
      </c>
      <c r="C715" s="674"/>
    </row>
    <row r="716" spans="1:3" x14ac:dyDescent="0.25">
      <c r="A716" s="2" t="s">
        <v>204</v>
      </c>
      <c r="B716" s="509" t="str">
        <f t="shared" si="16"/>
        <v>Pagal priemonę remiamos veiklos</v>
      </c>
      <c r="C716" s="675">
        <f>'10'!M24</f>
        <v>0</v>
      </c>
    </row>
    <row r="717" spans="1:3" ht="30" x14ac:dyDescent="0.25">
      <c r="A717" s="2" t="s">
        <v>205</v>
      </c>
      <c r="B717" s="669" t="str">
        <f t="shared" si="16"/>
        <v>Tinkami pareiškėjai ir partneriai (jei taikomas reikalavimas projektus įgyvendinti su partneriais)</v>
      </c>
      <c r="C717" s="675">
        <f>'10'!M25</f>
        <v>0</v>
      </c>
    </row>
    <row r="718" spans="1:3" ht="30" x14ac:dyDescent="0.25">
      <c r="A718" s="2" t="s">
        <v>206</v>
      </c>
      <c r="B718" s="669" t="str">
        <f t="shared" si="16"/>
        <v>Priemonės tikslinė grupė (pildoma, jei nesutampa su tinkamais pareiškėjais ir (arba) partneriais)</v>
      </c>
      <c r="C718" s="675">
        <f>'10'!M26</f>
        <v>0</v>
      </c>
    </row>
    <row r="719" spans="1:3" x14ac:dyDescent="0.25">
      <c r="A719" s="2" t="s">
        <v>725</v>
      </c>
      <c r="B719" s="509" t="str">
        <f t="shared" si="16"/>
        <v>Tinkamumo sąlygos pareiškėjams ir projektams</v>
      </c>
      <c r="C719" s="675">
        <f>'10'!M27</f>
        <v>0</v>
      </c>
    </row>
    <row r="720" spans="1:3" x14ac:dyDescent="0.25">
      <c r="A720" s="2" t="s">
        <v>726</v>
      </c>
      <c r="B720" s="671" t="str">
        <f t="shared" si="16"/>
        <v>Projektų atrankos principai</v>
      </c>
      <c r="C720" s="675">
        <f>'10'!M28</f>
        <v>0</v>
      </c>
    </row>
    <row r="721" spans="1:3" x14ac:dyDescent="0.25">
      <c r="A721" s="2" t="s">
        <v>727</v>
      </c>
      <c r="B721" s="509" t="str">
        <f t="shared" si="16"/>
        <v>Planuojamų kvietimų teikti paraiškas skaičius</v>
      </c>
      <c r="C721" s="668">
        <f>'10'!M29</f>
        <v>0</v>
      </c>
    </row>
    <row r="722" spans="1:3" x14ac:dyDescent="0.25">
      <c r="A722" s="2" t="s">
        <v>728</v>
      </c>
      <c r="B722" s="649" t="str">
        <f t="shared" si="16"/>
        <v>C dalis. Paramos dydžiai:</v>
      </c>
      <c r="C722" s="674"/>
    </row>
    <row r="723" spans="1:3" x14ac:dyDescent="0.25">
      <c r="A723" s="2" t="s">
        <v>729</v>
      </c>
      <c r="B723" s="509" t="str">
        <f t="shared" si="16"/>
        <v>Didžiausia paramos suma vietos projektui, Eur</v>
      </c>
      <c r="C723" s="675">
        <f>'10'!M31</f>
        <v>0</v>
      </c>
    </row>
    <row r="724" spans="1:3" x14ac:dyDescent="0.25">
      <c r="A724" s="2" t="s">
        <v>730</v>
      </c>
      <c r="B724" s="509" t="str">
        <f t="shared" si="16"/>
        <v xml:space="preserve">Paramos lyginamoji dalis, proc. </v>
      </c>
      <c r="C724" s="675">
        <f>'10'!M32</f>
        <v>0</v>
      </c>
    </row>
    <row r="725" spans="1:3" x14ac:dyDescent="0.25">
      <c r="A725" s="2" t="s">
        <v>731</v>
      </c>
      <c r="B725" s="509" t="str">
        <f t="shared" si="16"/>
        <v>Planuojama paramos suma priemonei, Eur</v>
      </c>
      <c r="C725" s="676">
        <f>'10'!M33</f>
        <v>0</v>
      </c>
    </row>
    <row r="726" spans="1:3" x14ac:dyDescent="0.25">
      <c r="A726" s="2" t="s">
        <v>732</v>
      </c>
      <c r="B726" s="509" t="str">
        <f t="shared" si="16"/>
        <v>Planuojama paremti projektų (rodiklis L700)</v>
      </c>
      <c r="C726" s="677">
        <f>'10'!M34</f>
        <v>0</v>
      </c>
    </row>
    <row r="727" spans="1:3" x14ac:dyDescent="0.25">
      <c r="A727" s="2" t="s">
        <v>733</v>
      </c>
      <c r="B727" s="509" t="str">
        <f t="shared" si="16"/>
        <v>Paaiškinimas, kaip nustatyta rodiklio L700 reikšmė</v>
      </c>
      <c r="C727" s="675">
        <f>'10'!M35</f>
        <v>0</v>
      </c>
    </row>
    <row r="728" spans="1:3" ht="30" x14ac:dyDescent="0.25">
      <c r="A728" s="2" t="s">
        <v>734</v>
      </c>
      <c r="B728" s="649" t="str">
        <f t="shared" si="16"/>
        <v>D dalis. Priemonės indėlis į ES ir nacionalinių horizontaliųjų principų įgyvendinimą:</v>
      </c>
      <c r="C728" s="674"/>
    </row>
    <row r="729" spans="1:3" x14ac:dyDescent="0.25">
      <c r="A729" s="2" t="s">
        <v>735</v>
      </c>
      <c r="B729" s="678" t="str">
        <f t="shared" si="16"/>
        <v>Subregioninės vietovės principas:</v>
      </c>
      <c r="C729" s="674"/>
    </row>
    <row r="730" spans="1:3" ht="30" x14ac:dyDescent="0.25">
      <c r="A730" s="2" t="s">
        <v>736</v>
      </c>
      <c r="B730" s="509" t="str">
        <f t="shared" si="16"/>
        <v>Ar siekiama, kad pagal priemonę finansuojami projektai apimtų visas VVG teritorijos seniūnijas?</v>
      </c>
      <c r="C730" s="670" t="str">
        <f>'10'!M38</f>
        <v>Ne</v>
      </c>
    </row>
    <row r="731" spans="1:3" x14ac:dyDescent="0.25">
      <c r="A731" s="2" t="s">
        <v>737</v>
      </c>
      <c r="B731" s="509" t="str">
        <f t="shared" si="16"/>
        <v>Pasirinkimo pagrindimas</v>
      </c>
      <c r="C731" s="675">
        <f>'10'!M39</f>
        <v>0</v>
      </c>
    </row>
    <row r="732" spans="1:3" x14ac:dyDescent="0.25">
      <c r="A732" s="2" t="s">
        <v>738</v>
      </c>
      <c r="B732" s="678" t="str">
        <f t="shared" si="16"/>
        <v>Partnerystės principas:</v>
      </c>
      <c r="C732" s="674"/>
    </row>
    <row r="733" spans="1:3" ht="30" x14ac:dyDescent="0.25">
      <c r="A733" s="2" t="s">
        <v>739</v>
      </c>
      <c r="B733" s="509" t="str">
        <f t="shared" si="16"/>
        <v>Ar siekiama, kad pagal priemonę finansuojami projektai būtų vykdomi su partneriais?</v>
      </c>
      <c r="C733" s="670" t="str">
        <f>'10'!M41</f>
        <v>Ne</v>
      </c>
    </row>
    <row r="734" spans="1:3" x14ac:dyDescent="0.25">
      <c r="A734" s="2" t="s">
        <v>740</v>
      </c>
      <c r="B734" s="509" t="str">
        <f t="shared" si="16"/>
        <v>Pasirinkimo pagrindimas</v>
      </c>
      <c r="C734" s="675">
        <f>'10'!M42</f>
        <v>0</v>
      </c>
    </row>
    <row r="735" spans="1:3" x14ac:dyDescent="0.25">
      <c r="A735" s="2" t="s">
        <v>741</v>
      </c>
      <c r="B735" s="678" t="str">
        <f t="shared" si="16"/>
        <v>Inovacijų principas:</v>
      </c>
      <c r="C735" s="674"/>
    </row>
    <row r="736" spans="1:3" ht="30" x14ac:dyDescent="0.25">
      <c r="A736" s="2" t="s">
        <v>742</v>
      </c>
      <c r="B736" s="509" t="str">
        <f t="shared" si="16"/>
        <v>Ar siekiama, kad pagal priemonę finansuojami projektai būtų skirti inovacijoms vietos lygiu diegti?</v>
      </c>
      <c r="C736" s="670" t="str">
        <f>'10'!M44</f>
        <v>Ne</v>
      </c>
    </row>
    <row r="737" spans="1:3" x14ac:dyDescent="0.25">
      <c r="A737" s="2" t="s">
        <v>743</v>
      </c>
      <c r="B737" s="509" t="str">
        <f t="shared" si="16"/>
        <v>Pasirinkimo pagrindimas</v>
      </c>
      <c r="C737" s="675">
        <f>'10'!M45</f>
        <v>0</v>
      </c>
    </row>
    <row r="738" spans="1:3" ht="30" x14ac:dyDescent="0.25">
      <c r="A738" s="2" t="s">
        <v>744</v>
      </c>
      <c r="B738" s="509" t="str">
        <f t="shared" si="16"/>
        <v>Planuojama paremti projektų, skirtų inovacijoms vietos lygiu diegti (rodiklis L710)</v>
      </c>
      <c r="C738" s="677">
        <f>'10'!M46</f>
        <v>0</v>
      </c>
    </row>
    <row r="739" spans="1:3" x14ac:dyDescent="0.25">
      <c r="A739" s="2" t="s">
        <v>745</v>
      </c>
      <c r="B739" s="678" t="str">
        <f t="shared" si="16"/>
        <v>Lyčių lygybė ir nediskriminavimas:</v>
      </c>
      <c r="C739" s="674"/>
    </row>
    <row r="740" spans="1:3" ht="30" x14ac:dyDescent="0.25">
      <c r="A740" s="2" t="s">
        <v>746</v>
      </c>
      <c r="B740" s="509" t="str">
        <f t="shared" si="16"/>
        <v>Ar pagal priemonę finansuojami projektai, skirti lyčių lygybei ir nediskriminavimui?</v>
      </c>
      <c r="C740" s="670" t="str">
        <f>'10'!M48</f>
        <v>Ne</v>
      </c>
    </row>
    <row r="741" spans="1:3" x14ac:dyDescent="0.25">
      <c r="A741" s="2" t="s">
        <v>747</v>
      </c>
      <c r="B741" s="509" t="str">
        <f t="shared" si="16"/>
        <v>Pasirinkimo pagrindimas (jei taip, kaip bus užtikrinta)</v>
      </c>
      <c r="C741" s="675">
        <f>'10'!M49</f>
        <v>0</v>
      </c>
    </row>
    <row r="742" spans="1:3" x14ac:dyDescent="0.25">
      <c r="A742" s="2" t="s">
        <v>748</v>
      </c>
      <c r="B742" s="678" t="str">
        <f t="shared" si="16"/>
        <v>Jaunimas:</v>
      </c>
      <c r="C742" s="674"/>
    </row>
    <row r="743" spans="1:3" ht="30" x14ac:dyDescent="0.25">
      <c r="A743" s="2" t="s">
        <v>749</v>
      </c>
      <c r="B743" s="509" t="str">
        <f t="shared" si="16"/>
        <v>Ar pagal priemonę finansuojami projektai, skirti jaunimui?</v>
      </c>
      <c r="C743" s="670" t="str">
        <f>'10'!M51</f>
        <v>Ne</v>
      </c>
    </row>
    <row r="744" spans="1:3" x14ac:dyDescent="0.25">
      <c r="A744" s="2" t="s">
        <v>750</v>
      </c>
      <c r="B744" s="509" t="str">
        <f t="shared" si="16"/>
        <v>Pasirinkimo pagrindimas (jei taip, kaip bus užtikrinta)</v>
      </c>
      <c r="C744" s="675">
        <f>'10'!M52</f>
        <v>0</v>
      </c>
    </row>
    <row r="745" spans="1:3" x14ac:dyDescent="0.25">
      <c r="A745" s="2" t="s">
        <v>751</v>
      </c>
      <c r="B745" s="673" t="str">
        <f t="shared" si="16"/>
        <v>E dalis. Priemonės rezultato rodikliai:</v>
      </c>
      <c r="C745" s="674"/>
    </row>
    <row r="746" spans="1:3" x14ac:dyDescent="0.25">
      <c r="A746" s="2" t="s">
        <v>752</v>
      </c>
      <c r="B746" s="678" t="str">
        <f t="shared" si="16"/>
        <v>SP rezultato rodiklių taikymas priemonei:</v>
      </c>
      <c r="C746" s="674"/>
    </row>
    <row r="747" spans="1:3" x14ac:dyDescent="0.25">
      <c r="A747" s="2" t="s">
        <v>753</v>
      </c>
      <c r="B747" s="679" t="str">
        <f t="shared" si="16"/>
        <v>R.3</v>
      </c>
      <c r="C747" s="685" t="str">
        <f>'10'!M55</f>
        <v>Ne</v>
      </c>
    </row>
    <row r="748" spans="1:3" x14ac:dyDescent="0.25">
      <c r="A748" s="2" t="s">
        <v>754</v>
      </c>
      <c r="B748" s="679" t="str">
        <f t="shared" si="16"/>
        <v>R.37</v>
      </c>
      <c r="C748" s="685" t="str">
        <f>'10'!M56</f>
        <v>Ne</v>
      </c>
    </row>
    <row r="749" spans="1:3" x14ac:dyDescent="0.25">
      <c r="A749" s="2" t="s">
        <v>755</v>
      </c>
      <c r="B749" s="679" t="str">
        <f t="shared" si="16"/>
        <v>R.39</v>
      </c>
      <c r="C749" s="685" t="str">
        <f>'10'!M57</f>
        <v>Ne</v>
      </c>
    </row>
    <row r="750" spans="1:3" x14ac:dyDescent="0.25">
      <c r="A750" s="2" t="s">
        <v>756</v>
      </c>
      <c r="B750" s="679" t="str">
        <f t="shared" si="16"/>
        <v>R.41</v>
      </c>
      <c r="C750" s="685" t="str">
        <f>'10'!M58</f>
        <v>Ne</v>
      </c>
    </row>
    <row r="751" spans="1:3" x14ac:dyDescent="0.25">
      <c r="A751" s="2" t="s">
        <v>757</v>
      </c>
      <c r="B751" s="679" t="str">
        <f t="shared" si="16"/>
        <v>R.42</v>
      </c>
      <c r="C751" s="685" t="str">
        <f>'10'!M59</f>
        <v>Ne</v>
      </c>
    </row>
    <row r="752" spans="1:3" x14ac:dyDescent="0.25">
      <c r="A752" s="2" t="s">
        <v>758</v>
      </c>
      <c r="B752" s="678" t="str">
        <f t="shared" si="16"/>
        <v>VPS rodiklių taikymas priemonei:</v>
      </c>
      <c r="C752" s="686"/>
    </row>
    <row r="753" spans="1:3" x14ac:dyDescent="0.25">
      <c r="A753" s="2" t="s">
        <v>759</v>
      </c>
      <c r="B753" s="679" t="str">
        <f t="shared" si="16"/>
        <v>ŠIRV-P.1</v>
      </c>
      <c r="C753" s="685" t="str">
        <f>'10'!M61</f>
        <v>Ne</v>
      </c>
    </row>
    <row r="754" spans="1:3" x14ac:dyDescent="0.25">
      <c r="A754" s="2" t="s">
        <v>760</v>
      </c>
      <c r="B754" s="679" t="str">
        <f t="shared" si="16"/>
        <v>ŠIRV-P.2</v>
      </c>
      <c r="C754" s="685" t="str">
        <f>'10'!M62</f>
        <v>Ne</v>
      </c>
    </row>
    <row r="755" spans="1:3" x14ac:dyDescent="0.25">
      <c r="A755" s="2" t="s">
        <v>761</v>
      </c>
      <c r="B755" s="679" t="str">
        <f t="shared" si="16"/>
        <v>ŠIRV-P.3</v>
      </c>
      <c r="C755" s="685" t="str">
        <f>'10'!M63</f>
        <v>Ne</v>
      </c>
    </row>
    <row r="756" spans="1:3" x14ac:dyDescent="0.25">
      <c r="A756" s="2" t="s">
        <v>762</v>
      </c>
      <c r="B756" s="679" t="str">
        <f t="shared" si="16"/>
        <v>ŠIRV-P.4</v>
      </c>
      <c r="C756" s="685" t="str">
        <f>'10'!M64</f>
        <v>Ne</v>
      </c>
    </row>
    <row r="757" spans="1:3" x14ac:dyDescent="0.25">
      <c r="A757" s="2" t="s">
        <v>763</v>
      </c>
      <c r="B757" s="679" t="str">
        <f t="shared" si="16"/>
        <v>ŠIRV-P.5</v>
      </c>
      <c r="C757" s="685" t="str">
        <f>'10'!M65</f>
        <v>Ne</v>
      </c>
    </row>
    <row r="758" spans="1:3" x14ac:dyDescent="0.25">
      <c r="A758" s="2" t="s">
        <v>764</v>
      </c>
      <c r="B758" s="679" t="str">
        <f t="shared" si="16"/>
        <v>ŠIRV-P.6</v>
      </c>
      <c r="C758" s="685" t="str">
        <f>'10'!M66</f>
        <v>Ne</v>
      </c>
    </row>
    <row r="759" spans="1:3" x14ac:dyDescent="0.25">
      <c r="A759" s="2" t="s">
        <v>765</v>
      </c>
      <c r="B759" s="679" t="str">
        <f t="shared" si="16"/>
        <v>ŠIRV-P.7</v>
      </c>
      <c r="C759" s="685" t="str">
        <f>'10'!M67</f>
        <v>Ne</v>
      </c>
    </row>
    <row r="760" spans="1:3" x14ac:dyDescent="0.25">
      <c r="A760" s="2" t="s">
        <v>766</v>
      </c>
      <c r="B760" s="679" t="str">
        <f t="shared" si="16"/>
        <v>ŠIRV-P.8</v>
      </c>
      <c r="C760" s="685" t="str">
        <f>'10'!M68</f>
        <v>Ne</v>
      </c>
    </row>
    <row r="761" spans="1:3" x14ac:dyDescent="0.25">
      <c r="A761" s="2" t="s">
        <v>767</v>
      </c>
      <c r="B761" s="679" t="str">
        <f t="shared" si="16"/>
        <v>ŠIRV-P.9</v>
      </c>
      <c r="C761" s="685" t="str">
        <f>'10'!M69</f>
        <v>Ne</v>
      </c>
    </row>
    <row r="762" spans="1:3" x14ac:dyDescent="0.25">
      <c r="A762" s="2" t="s">
        <v>768</v>
      </c>
      <c r="B762" s="681" t="str">
        <f t="shared" si="16"/>
        <v>ŠIRV-P.10</v>
      </c>
      <c r="C762" s="687" t="str">
        <f>'10'!M70</f>
        <v>Ne</v>
      </c>
    </row>
    <row r="763" spans="1:3" x14ac:dyDescent="0.25">
      <c r="A763" s="2" t="s">
        <v>769</v>
      </c>
      <c r="B763" s="673" t="str">
        <f t="shared" si="16"/>
        <v>F dalis. Pagal priemonę remiamų projektų pobūdis:</v>
      </c>
      <c r="C763" s="674"/>
    </row>
    <row r="764" spans="1:3" x14ac:dyDescent="0.25">
      <c r="A764" s="2" t="s">
        <v>770</v>
      </c>
      <c r="B764" s="669" t="str">
        <f t="shared" ref="B764:B773" si="17">B687</f>
        <v>Remiami pelno projektai</v>
      </c>
      <c r="C764" s="670" t="str">
        <f>'10'!M72</f>
        <v>Ne</v>
      </c>
    </row>
    <row r="765" spans="1:3" ht="60" x14ac:dyDescent="0.25">
      <c r="A765" s="2" t="s">
        <v>771</v>
      </c>
      <c r="B765" s="671" t="str">
        <f t="shared" si="17"/>
        <v>Remiami projektai, susiję su žinių perdavimu, įskaitant konsultacijas, mokymą ir keitimąsi žiniomis apie tvarią, ekonominę, socialinę, aplinką ir klimatą tausojančią veiklą (aktualu rodikliui L801)</v>
      </c>
      <c r="C765" s="670" t="str">
        <f>'10'!M73</f>
        <v>Ne</v>
      </c>
    </row>
    <row r="766" spans="1:3" ht="75" x14ac:dyDescent="0.25">
      <c r="A766" s="2" t="s">
        <v>772</v>
      </c>
      <c r="B766" s="671" t="str">
        <f t="shared" si="17"/>
        <v>Remiami projektai, susiję su gamintojų organizacijomis, vietinėmis rinkomis, trumpomis tiekimo grandinėmis ir kokybės schemomis, įskaitant paramą investicijoms, rinkodaros veiklą ir kt. (aktualu rodikliui L802)</v>
      </c>
      <c r="C766" s="670" t="str">
        <f>'10'!M74</f>
        <v>Ne</v>
      </c>
    </row>
    <row r="767" spans="1:3" ht="45" x14ac:dyDescent="0.25">
      <c r="A767" s="2" t="s">
        <v>773</v>
      </c>
      <c r="B767" s="671" t="str">
        <f t="shared" si="17"/>
        <v>Remiami projektai, susiję su atsinaujinančios energijos gamybos pajėgumais, įskaitant biologinę (aktualu rodikliui L803)</v>
      </c>
      <c r="C767" s="670" t="str">
        <f>'10'!M75</f>
        <v>Ne</v>
      </c>
    </row>
    <row r="768" spans="1:3" ht="60" x14ac:dyDescent="0.25">
      <c r="A768" s="2" t="s">
        <v>774</v>
      </c>
      <c r="B768" s="671" t="str">
        <f t="shared" si="17"/>
        <v>Remiami projektai, prisidedantys prie aplinkos tvarumo, klimato kaitos švelninimo bei prisitaikymo prie jos tikslų įgyvendinimo kaimo vietovėse (aktualu rodikliui L804)</v>
      </c>
      <c r="C768" s="670" t="str">
        <f>'10'!M76</f>
        <v>Ne</v>
      </c>
    </row>
    <row r="769" spans="1:3" ht="30" x14ac:dyDescent="0.25">
      <c r="A769" s="2" t="s">
        <v>775</v>
      </c>
      <c r="B769" s="671" t="str">
        <f t="shared" si="17"/>
        <v>Remiami projektai, kurie kuria darbo vietas (aktualu rodikliui L805)</v>
      </c>
      <c r="C769" s="670" t="str">
        <f>'10'!M77</f>
        <v>Ne</v>
      </c>
    </row>
    <row r="770" spans="1:3" ht="30" x14ac:dyDescent="0.25">
      <c r="A770" s="2" t="s">
        <v>776</v>
      </c>
      <c r="B770" s="671" t="str">
        <f t="shared" si="17"/>
        <v>Remiami kaimo verslų, įskaitant bioekonomiką, projektai (aktualu rodikliui L 806)</v>
      </c>
      <c r="C770" s="670" t="str">
        <f>'10'!M78</f>
        <v>Ne</v>
      </c>
    </row>
    <row r="771" spans="1:3" ht="30" x14ac:dyDescent="0.25">
      <c r="A771" s="2" t="s">
        <v>777</v>
      </c>
      <c r="B771" s="671" t="str">
        <f t="shared" si="17"/>
        <v>Remiami projektai, susiję su sumanių kaimų strategijomis (aktualu rodikliui L807)</v>
      </c>
      <c r="C771" s="670" t="str">
        <f>'10'!M79</f>
        <v>Ne</v>
      </c>
    </row>
    <row r="772" spans="1:3" ht="30" x14ac:dyDescent="0.25">
      <c r="A772" s="2" t="s">
        <v>778</v>
      </c>
      <c r="B772" s="671" t="str">
        <f t="shared" si="17"/>
        <v>Remiami projektai, gerinantys paslaugų prieinamumą ir infrastruktūrą (aktualu rodikliui L808)</v>
      </c>
      <c r="C772" s="670" t="str">
        <f>'10'!M80</f>
        <v>Ne</v>
      </c>
    </row>
    <row r="773" spans="1:3" ht="30" x14ac:dyDescent="0.25">
      <c r="A773" s="2" t="s">
        <v>779</v>
      </c>
      <c r="B773" s="671" t="str">
        <f t="shared" si="17"/>
        <v>Remiami socialinės įtraukties projektai (aktualu rodikliui L809)</v>
      </c>
      <c r="C773" s="670" t="str">
        <f>'10'!M81</f>
        <v>Ne</v>
      </c>
    </row>
    <row r="774" spans="1:3" x14ac:dyDescent="0.25">
      <c r="A774" s="2"/>
      <c r="B774" s="647"/>
      <c r="C774" s="683"/>
    </row>
    <row r="775" spans="1:3" x14ac:dyDescent="0.25">
      <c r="A775" s="1"/>
      <c r="B775" s="362"/>
      <c r="C775" s="684" t="str">
        <f>'10'!N6</f>
        <v>11 priemonė</v>
      </c>
    </row>
    <row r="776" spans="1:3" x14ac:dyDescent="0.25">
      <c r="A776" s="2" t="s">
        <v>188</v>
      </c>
      <c r="B776" s="509" t="str">
        <f>B699</f>
        <v>Priemonės pavadinimas</v>
      </c>
      <c r="C776" s="668">
        <f>'10'!N7</f>
        <v>0</v>
      </c>
    </row>
    <row r="777" spans="1:3" x14ac:dyDescent="0.25">
      <c r="A777" s="2" t="s">
        <v>189</v>
      </c>
      <c r="B777" s="669" t="str">
        <f t="shared" ref="B777:B840" si="18">B700</f>
        <v>Priemonės rūšis</v>
      </c>
      <c r="C777" s="668">
        <f>'10'!N8</f>
        <v>0</v>
      </c>
    </row>
    <row r="778" spans="1:3" ht="30" x14ac:dyDescent="0.25">
      <c r="A778" s="2" t="s">
        <v>190</v>
      </c>
      <c r="B778" s="669" t="str">
        <f t="shared" si="18"/>
        <v>VVG teritorijos poreikių, kuriuos tenkina priemonė, skaičius</v>
      </c>
      <c r="C778" s="668">
        <f>'10'!N9</f>
        <v>0</v>
      </c>
    </row>
    <row r="779" spans="1:3" x14ac:dyDescent="0.25">
      <c r="A779" s="2" t="s">
        <v>191</v>
      </c>
      <c r="B779" s="669" t="str">
        <f t="shared" si="18"/>
        <v>BŽŪP tikslų, kuriuos įgyvendina priemonė, skaičius</v>
      </c>
      <c r="C779" s="668">
        <f>'10'!N10</f>
        <v>0</v>
      </c>
    </row>
    <row r="780" spans="1:3" x14ac:dyDescent="0.25">
      <c r="A780" s="2" t="s">
        <v>192</v>
      </c>
      <c r="B780" s="669" t="str">
        <f t="shared" si="18"/>
        <v>Pagrindinis BŽŪP tikslas, kurį įgyvendina VPS priemonė</v>
      </c>
      <c r="C780" s="670" t="str">
        <f>'10'!N11</f>
        <v>Pasirinkite</v>
      </c>
    </row>
    <row r="781" spans="1:3" ht="30" x14ac:dyDescent="0.25">
      <c r="A781" s="2" t="s">
        <v>193</v>
      </c>
      <c r="B781" s="671" t="str">
        <f t="shared" si="18"/>
        <v>Ar priemonė prisideda prie 4 konkretaus BŽŪP tikslo? (tikslas nurodytas 5 lape)</v>
      </c>
      <c r="C781" s="670" t="str">
        <f>'10'!N12</f>
        <v>Ne</v>
      </c>
    </row>
    <row r="782" spans="1:3" ht="30" x14ac:dyDescent="0.25">
      <c r="A782" s="2" t="s">
        <v>194</v>
      </c>
      <c r="B782" s="671" t="str">
        <f t="shared" si="18"/>
        <v>Ar priemonė prisideda prie 5 konkretaus BŽŪP tikslo? (tikslas nurodytas 5 lape)</v>
      </c>
      <c r="C782" s="670" t="str">
        <f>'10'!N13</f>
        <v>Ne</v>
      </c>
    </row>
    <row r="783" spans="1:3" ht="30" x14ac:dyDescent="0.25">
      <c r="A783" s="2" t="s">
        <v>195</v>
      </c>
      <c r="B783" s="671" t="str">
        <f t="shared" si="18"/>
        <v>Ar priemonė prisideda prie 6 konkretaus BŽŪP tikslo? (tikslas nurodytas 5 lape)</v>
      </c>
      <c r="C783" s="670" t="str">
        <f>'10'!N14</f>
        <v>Ne</v>
      </c>
    </row>
    <row r="784" spans="1:3" ht="30" x14ac:dyDescent="0.25">
      <c r="A784" s="2" t="s">
        <v>196</v>
      </c>
      <c r="B784" s="671" t="str">
        <f t="shared" si="18"/>
        <v>Ar priemonė prisideda prie 9 konkretaus BŽŪP tikslo? (tikslas nurodytas 5 lape)</v>
      </c>
      <c r="C784" s="670" t="str">
        <f>'10'!N15</f>
        <v>Ne</v>
      </c>
    </row>
    <row r="785" spans="1:3" x14ac:dyDescent="0.25">
      <c r="A785" s="2" t="s">
        <v>94</v>
      </c>
      <c r="B785" s="673" t="str">
        <f t="shared" si="18"/>
        <v>A dalis. Priemonės intervencijos logika:</v>
      </c>
      <c r="C785" s="674"/>
    </row>
    <row r="786" spans="1:3" ht="45" x14ac:dyDescent="0.25">
      <c r="A786" s="2" t="s">
        <v>197</v>
      </c>
      <c r="B786" s="671" t="str">
        <f t="shared" si="18"/>
        <v>Priemonės tikslas, ryšys su pagrindiniu BŽŪP tikslu ir VVG teritorijos poreikiais (problemomis ir (arba) potencialu), ryšys su VPS tema (jei taikoma)</v>
      </c>
      <c r="C786" s="675">
        <f>'10'!N17</f>
        <v>0</v>
      </c>
    </row>
    <row r="787" spans="1:3" x14ac:dyDescent="0.25">
      <c r="A787" s="2" t="s">
        <v>198</v>
      </c>
      <c r="B787" s="669" t="str">
        <f t="shared" si="18"/>
        <v>Pokytis, kurio siekiama VPS priemone</v>
      </c>
      <c r="C787" s="675">
        <f>'10'!N18</f>
        <v>0</v>
      </c>
    </row>
    <row r="788" spans="1:3" ht="30" x14ac:dyDescent="0.25">
      <c r="A788" s="2" t="s">
        <v>199</v>
      </c>
      <c r="B788" s="509" t="str">
        <f t="shared" si="18"/>
        <v>Kaip priemonė prisidės prie horizontalaus tikslo d įgyvendinimo? (pildoma, jei taikoma)</v>
      </c>
      <c r="C788" s="675">
        <f>'10'!N19</f>
        <v>0</v>
      </c>
    </row>
    <row r="789" spans="1:3" ht="30" x14ac:dyDescent="0.25">
      <c r="A789" s="2" t="s">
        <v>200</v>
      </c>
      <c r="B789" s="509" t="str">
        <f t="shared" si="18"/>
        <v>Kaip priemonė prisidės prie horizontalaus tikslo e įgyvendinimo? (pildoma, jei taikoma)</v>
      </c>
      <c r="C789" s="675">
        <f>'10'!N20</f>
        <v>0</v>
      </c>
    </row>
    <row r="790" spans="1:3" ht="30" x14ac:dyDescent="0.25">
      <c r="A790" s="2" t="s">
        <v>201</v>
      </c>
      <c r="B790" s="509" t="str">
        <f t="shared" si="18"/>
        <v>Kaip priemonė prisidės prie horizontalaus tikslo f įgyvendinimo? (pildoma, jei taikoma)</v>
      </c>
      <c r="C790" s="675">
        <f>'10'!N21</f>
        <v>0</v>
      </c>
    </row>
    <row r="791" spans="1:3" ht="30" x14ac:dyDescent="0.25">
      <c r="A791" s="2" t="s">
        <v>202</v>
      </c>
      <c r="B791" s="509" t="str">
        <f t="shared" si="18"/>
        <v>Kaip priemonė prisidės prie horizontalaus tikslo i įgyvendinimo? (pildoma, jei taikoma)</v>
      </c>
      <c r="C791" s="675">
        <f>'10'!N22</f>
        <v>0</v>
      </c>
    </row>
    <row r="792" spans="1:3" ht="30" x14ac:dyDescent="0.25">
      <c r="A792" s="2" t="s">
        <v>203</v>
      </c>
      <c r="B792" s="673" t="str">
        <f t="shared" si="18"/>
        <v>B dalis. Pareiškėjų ir projektų tinkamumo sąlygos, projektų atrankos principai:</v>
      </c>
      <c r="C792" s="674"/>
    </row>
    <row r="793" spans="1:3" x14ac:dyDescent="0.25">
      <c r="A793" s="2" t="s">
        <v>204</v>
      </c>
      <c r="B793" s="509" t="str">
        <f t="shared" si="18"/>
        <v>Pagal priemonę remiamos veiklos</v>
      </c>
      <c r="C793" s="675">
        <f>'10'!N24</f>
        <v>0</v>
      </c>
    </row>
    <row r="794" spans="1:3" ht="30" x14ac:dyDescent="0.25">
      <c r="A794" s="2" t="s">
        <v>205</v>
      </c>
      <c r="B794" s="669" t="str">
        <f t="shared" si="18"/>
        <v>Tinkami pareiškėjai ir partneriai (jei taikomas reikalavimas projektus įgyvendinti su partneriais)</v>
      </c>
      <c r="C794" s="675">
        <f>'10'!N25</f>
        <v>0</v>
      </c>
    </row>
    <row r="795" spans="1:3" ht="30" x14ac:dyDescent="0.25">
      <c r="A795" s="2" t="s">
        <v>206</v>
      </c>
      <c r="B795" s="669" t="str">
        <f t="shared" si="18"/>
        <v>Priemonės tikslinė grupė (pildoma, jei nesutampa su tinkamais pareiškėjais ir (arba) partneriais)</v>
      </c>
      <c r="C795" s="675">
        <f>'10'!N26</f>
        <v>0</v>
      </c>
    </row>
    <row r="796" spans="1:3" x14ac:dyDescent="0.25">
      <c r="A796" s="2" t="s">
        <v>725</v>
      </c>
      <c r="B796" s="509" t="str">
        <f t="shared" si="18"/>
        <v>Tinkamumo sąlygos pareiškėjams ir projektams</v>
      </c>
      <c r="C796" s="675">
        <f>'10'!N27</f>
        <v>0</v>
      </c>
    </row>
    <row r="797" spans="1:3" x14ac:dyDescent="0.25">
      <c r="A797" s="2" t="s">
        <v>726</v>
      </c>
      <c r="B797" s="671" t="str">
        <f t="shared" si="18"/>
        <v>Projektų atrankos principai</v>
      </c>
      <c r="C797" s="675">
        <f>'10'!N28</f>
        <v>0</v>
      </c>
    </row>
    <row r="798" spans="1:3" x14ac:dyDescent="0.25">
      <c r="A798" s="2" t="s">
        <v>727</v>
      </c>
      <c r="B798" s="509" t="str">
        <f t="shared" si="18"/>
        <v>Planuojamų kvietimų teikti paraiškas skaičius</v>
      </c>
      <c r="C798" s="668">
        <f>'10'!N29</f>
        <v>0</v>
      </c>
    </row>
    <row r="799" spans="1:3" x14ac:dyDescent="0.25">
      <c r="A799" s="2" t="s">
        <v>728</v>
      </c>
      <c r="B799" s="649" t="str">
        <f t="shared" si="18"/>
        <v>C dalis. Paramos dydžiai:</v>
      </c>
      <c r="C799" s="674"/>
    </row>
    <row r="800" spans="1:3" x14ac:dyDescent="0.25">
      <c r="A800" s="2" t="s">
        <v>729</v>
      </c>
      <c r="B800" s="509" t="str">
        <f t="shared" si="18"/>
        <v>Didžiausia paramos suma vietos projektui, Eur</v>
      </c>
      <c r="C800" s="675">
        <f>'10'!N31</f>
        <v>0</v>
      </c>
    </row>
    <row r="801" spans="1:3" x14ac:dyDescent="0.25">
      <c r="A801" s="2" t="s">
        <v>730</v>
      </c>
      <c r="B801" s="509" t="str">
        <f t="shared" si="18"/>
        <v xml:space="preserve">Paramos lyginamoji dalis, proc. </v>
      </c>
      <c r="C801" s="675">
        <f>'10'!N32</f>
        <v>0</v>
      </c>
    </row>
    <row r="802" spans="1:3" x14ac:dyDescent="0.25">
      <c r="A802" s="2" t="s">
        <v>731</v>
      </c>
      <c r="B802" s="509" t="str">
        <f t="shared" si="18"/>
        <v>Planuojama paramos suma priemonei, Eur</v>
      </c>
      <c r="C802" s="676">
        <f>'10'!N33</f>
        <v>0</v>
      </c>
    </row>
    <row r="803" spans="1:3" x14ac:dyDescent="0.25">
      <c r="A803" s="2" t="s">
        <v>732</v>
      </c>
      <c r="B803" s="509" t="str">
        <f t="shared" si="18"/>
        <v>Planuojama paremti projektų (rodiklis L700)</v>
      </c>
      <c r="C803" s="677">
        <f>'10'!N34</f>
        <v>0</v>
      </c>
    </row>
    <row r="804" spans="1:3" x14ac:dyDescent="0.25">
      <c r="A804" s="2" t="s">
        <v>733</v>
      </c>
      <c r="B804" s="509" t="str">
        <f t="shared" si="18"/>
        <v>Paaiškinimas, kaip nustatyta rodiklio L700 reikšmė</v>
      </c>
      <c r="C804" s="675">
        <f>'10'!N35</f>
        <v>0</v>
      </c>
    </row>
    <row r="805" spans="1:3" ht="30" x14ac:dyDescent="0.25">
      <c r="A805" s="2" t="s">
        <v>734</v>
      </c>
      <c r="B805" s="649" t="str">
        <f t="shared" si="18"/>
        <v>D dalis. Priemonės indėlis į ES ir nacionalinių horizontaliųjų principų įgyvendinimą:</v>
      </c>
      <c r="C805" s="674"/>
    </row>
    <row r="806" spans="1:3" x14ac:dyDescent="0.25">
      <c r="A806" s="2" t="s">
        <v>735</v>
      </c>
      <c r="B806" s="678" t="str">
        <f t="shared" si="18"/>
        <v>Subregioninės vietovės principas:</v>
      </c>
      <c r="C806" s="674"/>
    </row>
    <row r="807" spans="1:3" ht="30" x14ac:dyDescent="0.25">
      <c r="A807" s="2" t="s">
        <v>736</v>
      </c>
      <c r="B807" s="509" t="str">
        <f t="shared" si="18"/>
        <v>Ar siekiama, kad pagal priemonę finansuojami projektai apimtų visas VVG teritorijos seniūnijas?</v>
      </c>
      <c r="C807" s="670" t="str">
        <f>'10'!N38</f>
        <v>Ne</v>
      </c>
    </row>
    <row r="808" spans="1:3" x14ac:dyDescent="0.25">
      <c r="A808" s="2" t="s">
        <v>737</v>
      </c>
      <c r="B808" s="509" t="str">
        <f t="shared" si="18"/>
        <v>Pasirinkimo pagrindimas</v>
      </c>
      <c r="C808" s="675">
        <f>'10'!N39</f>
        <v>0</v>
      </c>
    </row>
    <row r="809" spans="1:3" x14ac:dyDescent="0.25">
      <c r="A809" s="2" t="s">
        <v>738</v>
      </c>
      <c r="B809" s="678" t="str">
        <f t="shared" si="18"/>
        <v>Partnerystės principas:</v>
      </c>
      <c r="C809" s="674"/>
    </row>
    <row r="810" spans="1:3" ht="30" x14ac:dyDescent="0.25">
      <c r="A810" s="2" t="s">
        <v>739</v>
      </c>
      <c r="B810" s="509" t="str">
        <f t="shared" si="18"/>
        <v>Ar siekiama, kad pagal priemonę finansuojami projektai būtų vykdomi su partneriais?</v>
      </c>
      <c r="C810" s="670" t="str">
        <f>'10'!N41</f>
        <v>Ne</v>
      </c>
    </row>
    <row r="811" spans="1:3" x14ac:dyDescent="0.25">
      <c r="A811" s="2" t="s">
        <v>740</v>
      </c>
      <c r="B811" s="509" t="str">
        <f t="shared" si="18"/>
        <v>Pasirinkimo pagrindimas</v>
      </c>
      <c r="C811" s="675">
        <f>'10'!N42</f>
        <v>0</v>
      </c>
    </row>
    <row r="812" spans="1:3" x14ac:dyDescent="0.25">
      <c r="A812" s="2" t="s">
        <v>741</v>
      </c>
      <c r="B812" s="678" t="str">
        <f t="shared" si="18"/>
        <v>Inovacijų principas:</v>
      </c>
      <c r="C812" s="674"/>
    </row>
    <row r="813" spans="1:3" ht="30" x14ac:dyDescent="0.25">
      <c r="A813" s="2" t="s">
        <v>742</v>
      </c>
      <c r="B813" s="509" t="str">
        <f t="shared" si="18"/>
        <v>Ar siekiama, kad pagal priemonę finansuojami projektai būtų skirti inovacijoms vietos lygiu diegti?</v>
      </c>
      <c r="C813" s="670" t="str">
        <f>'10'!N44</f>
        <v>Ne</v>
      </c>
    </row>
    <row r="814" spans="1:3" x14ac:dyDescent="0.25">
      <c r="A814" s="2" t="s">
        <v>743</v>
      </c>
      <c r="B814" s="509" t="str">
        <f t="shared" si="18"/>
        <v>Pasirinkimo pagrindimas</v>
      </c>
      <c r="C814" s="675">
        <f>'10'!N45</f>
        <v>0</v>
      </c>
    </row>
    <row r="815" spans="1:3" ht="30" x14ac:dyDescent="0.25">
      <c r="A815" s="2" t="s">
        <v>744</v>
      </c>
      <c r="B815" s="509" t="str">
        <f t="shared" si="18"/>
        <v>Planuojama paremti projektų, skirtų inovacijoms vietos lygiu diegti (rodiklis L710)</v>
      </c>
      <c r="C815" s="677">
        <f>'10'!N46</f>
        <v>0</v>
      </c>
    </row>
    <row r="816" spans="1:3" x14ac:dyDescent="0.25">
      <c r="A816" s="2" t="s">
        <v>745</v>
      </c>
      <c r="B816" s="678" t="str">
        <f t="shared" si="18"/>
        <v>Lyčių lygybė ir nediskriminavimas:</v>
      </c>
      <c r="C816" s="674"/>
    </row>
    <row r="817" spans="1:3" ht="30" x14ac:dyDescent="0.25">
      <c r="A817" s="2" t="s">
        <v>746</v>
      </c>
      <c r="B817" s="509" t="str">
        <f t="shared" si="18"/>
        <v>Ar pagal priemonę finansuojami projektai, skirti lyčių lygybei ir nediskriminavimui?</v>
      </c>
      <c r="C817" s="670" t="str">
        <f>'10'!N48</f>
        <v>Ne</v>
      </c>
    </row>
    <row r="818" spans="1:3" x14ac:dyDescent="0.25">
      <c r="A818" s="2" t="s">
        <v>747</v>
      </c>
      <c r="B818" s="509" t="str">
        <f t="shared" si="18"/>
        <v>Pasirinkimo pagrindimas (jei taip, kaip bus užtikrinta)</v>
      </c>
      <c r="C818" s="675">
        <f>'10'!N49</f>
        <v>0</v>
      </c>
    </row>
    <row r="819" spans="1:3" x14ac:dyDescent="0.25">
      <c r="A819" s="2" t="s">
        <v>748</v>
      </c>
      <c r="B819" s="678" t="str">
        <f t="shared" si="18"/>
        <v>Jaunimas:</v>
      </c>
      <c r="C819" s="674"/>
    </row>
    <row r="820" spans="1:3" ht="30" x14ac:dyDescent="0.25">
      <c r="A820" s="2" t="s">
        <v>749</v>
      </c>
      <c r="B820" s="509" t="str">
        <f t="shared" si="18"/>
        <v>Ar pagal priemonę finansuojami projektai, skirti jaunimui?</v>
      </c>
      <c r="C820" s="670" t="str">
        <f>'10'!N51</f>
        <v>Ne</v>
      </c>
    </row>
    <row r="821" spans="1:3" x14ac:dyDescent="0.25">
      <c r="A821" s="2" t="s">
        <v>750</v>
      </c>
      <c r="B821" s="509" t="str">
        <f t="shared" si="18"/>
        <v>Pasirinkimo pagrindimas (jei taip, kaip bus užtikrinta)</v>
      </c>
      <c r="C821" s="675">
        <f>'10'!N52</f>
        <v>0</v>
      </c>
    </row>
    <row r="822" spans="1:3" x14ac:dyDescent="0.25">
      <c r="A822" s="2" t="s">
        <v>751</v>
      </c>
      <c r="B822" s="673" t="str">
        <f t="shared" si="18"/>
        <v>E dalis. Priemonės rezultato rodikliai:</v>
      </c>
      <c r="C822" s="674"/>
    </row>
    <row r="823" spans="1:3" x14ac:dyDescent="0.25">
      <c r="A823" s="2" t="s">
        <v>752</v>
      </c>
      <c r="B823" s="678" t="str">
        <f t="shared" si="18"/>
        <v>SP rezultato rodiklių taikymas priemonei:</v>
      </c>
      <c r="C823" s="674"/>
    </row>
    <row r="824" spans="1:3" x14ac:dyDescent="0.25">
      <c r="A824" s="2" t="s">
        <v>753</v>
      </c>
      <c r="B824" s="679" t="str">
        <f t="shared" si="18"/>
        <v>R.3</v>
      </c>
      <c r="C824" s="685" t="str">
        <f>'10'!N55</f>
        <v>Ne</v>
      </c>
    </row>
    <row r="825" spans="1:3" x14ac:dyDescent="0.25">
      <c r="A825" s="2" t="s">
        <v>754</v>
      </c>
      <c r="B825" s="679" t="str">
        <f t="shared" si="18"/>
        <v>R.37</v>
      </c>
      <c r="C825" s="685" t="str">
        <f>'10'!N56</f>
        <v>Ne</v>
      </c>
    </row>
    <row r="826" spans="1:3" x14ac:dyDescent="0.25">
      <c r="A826" s="2" t="s">
        <v>755</v>
      </c>
      <c r="B826" s="679" t="str">
        <f t="shared" si="18"/>
        <v>R.39</v>
      </c>
      <c r="C826" s="685" t="str">
        <f>'10'!N57</f>
        <v>Ne</v>
      </c>
    </row>
    <row r="827" spans="1:3" x14ac:dyDescent="0.25">
      <c r="A827" s="2" t="s">
        <v>756</v>
      </c>
      <c r="B827" s="679" t="str">
        <f t="shared" si="18"/>
        <v>R.41</v>
      </c>
      <c r="C827" s="685" t="str">
        <f>'10'!N58</f>
        <v>Ne</v>
      </c>
    </row>
    <row r="828" spans="1:3" x14ac:dyDescent="0.25">
      <c r="A828" s="2" t="s">
        <v>757</v>
      </c>
      <c r="B828" s="679" t="str">
        <f t="shared" si="18"/>
        <v>R.42</v>
      </c>
      <c r="C828" s="685" t="str">
        <f>'10'!N59</f>
        <v>Ne</v>
      </c>
    </row>
    <row r="829" spans="1:3" x14ac:dyDescent="0.25">
      <c r="A829" s="2" t="s">
        <v>758</v>
      </c>
      <c r="B829" s="678" t="str">
        <f t="shared" si="18"/>
        <v>VPS rodiklių taikymas priemonei:</v>
      </c>
      <c r="C829" s="686"/>
    </row>
    <row r="830" spans="1:3" x14ac:dyDescent="0.25">
      <c r="A830" s="2" t="s">
        <v>759</v>
      </c>
      <c r="B830" s="679" t="str">
        <f t="shared" si="18"/>
        <v>ŠIRV-P.1</v>
      </c>
      <c r="C830" s="685" t="str">
        <f>'10'!N61</f>
        <v>Ne</v>
      </c>
    </row>
    <row r="831" spans="1:3" x14ac:dyDescent="0.25">
      <c r="A831" s="2" t="s">
        <v>760</v>
      </c>
      <c r="B831" s="679" t="str">
        <f t="shared" si="18"/>
        <v>ŠIRV-P.2</v>
      </c>
      <c r="C831" s="685" t="str">
        <f>'10'!N62</f>
        <v>Ne</v>
      </c>
    </row>
    <row r="832" spans="1:3" x14ac:dyDescent="0.25">
      <c r="A832" s="2" t="s">
        <v>761</v>
      </c>
      <c r="B832" s="679" t="str">
        <f t="shared" si="18"/>
        <v>ŠIRV-P.3</v>
      </c>
      <c r="C832" s="685" t="str">
        <f>'10'!N63</f>
        <v>Ne</v>
      </c>
    </row>
    <row r="833" spans="1:3" x14ac:dyDescent="0.25">
      <c r="A833" s="2" t="s">
        <v>762</v>
      </c>
      <c r="B833" s="679" t="str">
        <f t="shared" si="18"/>
        <v>ŠIRV-P.4</v>
      </c>
      <c r="C833" s="685" t="str">
        <f>'10'!N64</f>
        <v>Ne</v>
      </c>
    </row>
    <row r="834" spans="1:3" x14ac:dyDescent="0.25">
      <c r="A834" s="2" t="s">
        <v>763</v>
      </c>
      <c r="B834" s="679" t="str">
        <f t="shared" si="18"/>
        <v>ŠIRV-P.5</v>
      </c>
      <c r="C834" s="685" t="str">
        <f>'10'!N65</f>
        <v>Ne</v>
      </c>
    </row>
    <row r="835" spans="1:3" x14ac:dyDescent="0.25">
      <c r="A835" s="2" t="s">
        <v>764</v>
      </c>
      <c r="B835" s="679" t="str">
        <f t="shared" si="18"/>
        <v>ŠIRV-P.6</v>
      </c>
      <c r="C835" s="685" t="str">
        <f>'10'!N66</f>
        <v>Ne</v>
      </c>
    </row>
    <row r="836" spans="1:3" x14ac:dyDescent="0.25">
      <c r="A836" s="2" t="s">
        <v>765</v>
      </c>
      <c r="B836" s="679" t="str">
        <f t="shared" si="18"/>
        <v>ŠIRV-P.7</v>
      </c>
      <c r="C836" s="685" t="str">
        <f>'10'!N67</f>
        <v>Ne</v>
      </c>
    </row>
    <row r="837" spans="1:3" x14ac:dyDescent="0.25">
      <c r="A837" s="2" t="s">
        <v>766</v>
      </c>
      <c r="B837" s="679" t="str">
        <f t="shared" si="18"/>
        <v>ŠIRV-P.8</v>
      </c>
      <c r="C837" s="685" t="str">
        <f>'10'!N68</f>
        <v>Ne</v>
      </c>
    </row>
    <row r="838" spans="1:3" x14ac:dyDescent="0.25">
      <c r="A838" s="2" t="s">
        <v>767</v>
      </c>
      <c r="B838" s="679" t="str">
        <f t="shared" si="18"/>
        <v>ŠIRV-P.9</v>
      </c>
      <c r="C838" s="685" t="str">
        <f>'10'!N69</f>
        <v>Ne</v>
      </c>
    </row>
    <row r="839" spans="1:3" x14ac:dyDescent="0.25">
      <c r="A839" s="2" t="s">
        <v>768</v>
      </c>
      <c r="B839" s="681" t="str">
        <f t="shared" si="18"/>
        <v>ŠIRV-P.10</v>
      </c>
      <c r="C839" s="687" t="str">
        <f>'10'!N70</f>
        <v>Ne</v>
      </c>
    </row>
    <row r="840" spans="1:3" x14ac:dyDescent="0.25">
      <c r="A840" s="2" t="s">
        <v>769</v>
      </c>
      <c r="B840" s="673" t="str">
        <f t="shared" si="18"/>
        <v>F dalis. Pagal priemonę remiamų projektų pobūdis:</v>
      </c>
      <c r="C840" s="674"/>
    </row>
    <row r="841" spans="1:3" x14ac:dyDescent="0.25">
      <c r="A841" s="2" t="s">
        <v>770</v>
      </c>
      <c r="B841" s="669" t="str">
        <f t="shared" ref="B841:B850" si="19">B764</f>
        <v>Remiami pelno projektai</v>
      </c>
      <c r="C841" s="670" t="str">
        <f>'10'!N72</f>
        <v>Ne</v>
      </c>
    </row>
    <row r="842" spans="1:3" ht="60" x14ac:dyDescent="0.25">
      <c r="A842" s="2" t="s">
        <v>771</v>
      </c>
      <c r="B842" s="671" t="str">
        <f t="shared" si="19"/>
        <v>Remiami projektai, susiję su žinių perdavimu, įskaitant konsultacijas, mokymą ir keitimąsi žiniomis apie tvarią, ekonominę, socialinę, aplinką ir klimatą tausojančią veiklą (aktualu rodikliui L801)</v>
      </c>
      <c r="C842" s="670" t="str">
        <f>'10'!N73</f>
        <v>Ne</v>
      </c>
    </row>
    <row r="843" spans="1:3" ht="75" x14ac:dyDescent="0.25">
      <c r="A843" s="2" t="s">
        <v>772</v>
      </c>
      <c r="B843" s="671" t="str">
        <f t="shared" si="19"/>
        <v>Remiami projektai, susiję su gamintojų organizacijomis, vietinėmis rinkomis, trumpomis tiekimo grandinėmis ir kokybės schemomis, įskaitant paramą investicijoms, rinkodaros veiklą ir kt. (aktualu rodikliui L802)</v>
      </c>
      <c r="C843" s="670" t="str">
        <f>'10'!N74</f>
        <v>Ne</v>
      </c>
    </row>
    <row r="844" spans="1:3" ht="45" x14ac:dyDescent="0.25">
      <c r="A844" s="2" t="s">
        <v>773</v>
      </c>
      <c r="B844" s="671" t="str">
        <f t="shared" si="19"/>
        <v>Remiami projektai, susiję su atsinaujinančios energijos gamybos pajėgumais, įskaitant biologinę (aktualu rodikliui L803)</v>
      </c>
      <c r="C844" s="670" t="str">
        <f>'10'!N75</f>
        <v>Ne</v>
      </c>
    </row>
    <row r="845" spans="1:3" ht="60" x14ac:dyDescent="0.25">
      <c r="A845" s="2" t="s">
        <v>774</v>
      </c>
      <c r="B845" s="671" t="str">
        <f t="shared" si="19"/>
        <v>Remiami projektai, prisidedantys prie aplinkos tvarumo, klimato kaitos švelninimo bei prisitaikymo prie jos tikslų įgyvendinimo kaimo vietovėse (aktualu rodikliui L804)</v>
      </c>
      <c r="C845" s="670" t="str">
        <f>'10'!N76</f>
        <v>Ne</v>
      </c>
    </row>
    <row r="846" spans="1:3" ht="30" x14ac:dyDescent="0.25">
      <c r="A846" s="2" t="s">
        <v>775</v>
      </c>
      <c r="B846" s="671" t="str">
        <f t="shared" si="19"/>
        <v>Remiami projektai, kurie kuria darbo vietas (aktualu rodikliui L805)</v>
      </c>
      <c r="C846" s="670" t="str">
        <f>'10'!N77</f>
        <v>Ne</v>
      </c>
    </row>
    <row r="847" spans="1:3" ht="30" x14ac:dyDescent="0.25">
      <c r="A847" s="2" t="s">
        <v>776</v>
      </c>
      <c r="B847" s="671" t="str">
        <f t="shared" si="19"/>
        <v>Remiami kaimo verslų, įskaitant bioekonomiką, projektai (aktualu rodikliui L 806)</v>
      </c>
      <c r="C847" s="670" t="str">
        <f>'10'!N78</f>
        <v>Ne</v>
      </c>
    </row>
    <row r="848" spans="1:3" ht="30" x14ac:dyDescent="0.25">
      <c r="A848" s="2" t="s">
        <v>777</v>
      </c>
      <c r="B848" s="671" t="str">
        <f t="shared" si="19"/>
        <v>Remiami projektai, susiję su sumanių kaimų strategijomis (aktualu rodikliui L807)</v>
      </c>
      <c r="C848" s="670" t="str">
        <f>'10'!N79</f>
        <v>Ne</v>
      </c>
    </row>
    <row r="849" spans="1:3" ht="30" x14ac:dyDescent="0.25">
      <c r="A849" s="2" t="s">
        <v>778</v>
      </c>
      <c r="B849" s="671" t="str">
        <f t="shared" si="19"/>
        <v>Remiami projektai, gerinantys paslaugų prieinamumą ir infrastruktūrą (aktualu rodikliui L808)</v>
      </c>
      <c r="C849" s="670" t="str">
        <f>'10'!N80</f>
        <v>Ne</v>
      </c>
    </row>
    <row r="850" spans="1:3" ht="30" x14ac:dyDescent="0.25">
      <c r="A850" s="2" t="s">
        <v>779</v>
      </c>
      <c r="B850" s="671" t="str">
        <f t="shared" si="19"/>
        <v>Remiami socialinės įtraukties projektai (aktualu rodikliui L809)</v>
      </c>
      <c r="C850" s="670" t="str">
        <f>'10'!N81</f>
        <v>Ne</v>
      </c>
    </row>
    <row r="851" spans="1:3" x14ac:dyDescent="0.25">
      <c r="B851" s="647"/>
      <c r="C851" s="683"/>
    </row>
    <row r="852" spans="1:3" x14ac:dyDescent="0.25">
      <c r="A852" s="1"/>
      <c r="B852" s="362"/>
      <c r="C852" s="684" t="str">
        <f>'10'!O6</f>
        <v>12 priemonė</v>
      </c>
    </row>
    <row r="853" spans="1:3" x14ac:dyDescent="0.25">
      <c r="A853" s="2" t="s">
        <v>188</v>
      </c>
      <c r="B853" s="509" t="str">
        <f>B776</f>
        <v>Priemonės pavadinimas</v>
      </c>
      <c r="C853" s="668">
        <f>'10'!O7</f>
        <v>0</v>
      </c>
    </row>
    <row r="854" spans="1:3" x14ac:dyDescent="0.25">
      <c r="A854" s="2" t="s">
        <v>189</v>
      </c>
      <c r="B854" s="669" t="str">
        <f t="shared" ref="B854:B917" si="20">B777</f>
        <v>Priemonės rūšis</v>
      </c>
      <c r="C854" s="668">
        <f>'10'!O8</f>
        <v>0</v>
      </c>
    </row>
    <row r="855" spans="1:3" ht="30" x14ac:dyDescent="0.25">
      <c r="A855" s="2" t="s">
        <v>190</v>
      </c>
      <c r="B855" s="669" t="str">
        <f t="shared" si="20"/>
        <v>VVG teritorijos poreikių, kuriuos tenkina priemonė, skaičius</v>
      </c>
      <c r="C855" s="668">
        <f>'10'!O9</f>
        <v>0</v>
      </c>
    </row>
    <row r="856" spans="1:3" x14ac:dyDescent="0.25">
      <c r="A856" s="2" t="s">
        <v>191</v>
      </c>
      <c r="B856" s="669" t="str">
        <f t="shared" si="20"/>
        <v>BŽŪP tikslų, kuriuos įgyvendina priemonė, skaičius</v>
      </c>
      <c r="C856" s="668">
        <f>'10'!O10</f>
        <v>0</v>
      </c>
    </row>
    <row r="857" spans="1:3" x14ac:dyDescent="0.25">
      <c r="A857" s="2" t="s">
        <v>192</v>
      </c>
      <c r="B857" s="669" t="str">
        <f t="shared" si="20"/>
        <v>Pagrindinis BŽŪP tikslas, kurį įgyvendina VPS priemonė</v>
      </c>
      <c r="C857" s="670" t="str">
        <f>'10'!O11</f>
        <v>Pasirinkite</v>
      </c>
    </row>
    <row r="858" spans="1:3" ht="30" x14ac:dyDescent="0.25">
      <c r="A858" s="2" t="s">
        <v>193</v>
      </c>
      <c r="B858" s="671" t="str">
        <f t="shared" si="20"/>
        <v>Ar priemonė prisideda prie 4 konkretaus BŽŪP tikslo? (tikslas nurodytas 5 lape)</v>
      </c>
      <c r="C858" s="670" t="str">
        <f>'10'!O12</f>
        <v>Ne</v>
      </c>
    </row>
    <row r="859" spans="1:3" ht="30" x14ac:dyDescent="0.25">
      <c r="A859" s="2" t="s">
        <v>194</v>
      </c>
      <c r="B859" s="671" t="str">
        <f t="shared" si="20"/>
        <v>Ar priemonė prisideda prie 5 konkretaus BŽŪP tikslo? (tikslas nurodytas 5 lape)</v>
      </c>
      <c r="C859" s="670" t="str">
        <f>'10'!O13</f>
        <v>Ne</v>
      </c>
    </row>
    <row r="860" spans="1:3" ht="30" x14ac:dyDescent="0.25">
      <c r="A860" s="2" t="s">
        <v>195</v>
      </c>
      <c r="B860" s="671" t="str">
        <f t="shared" si="20"/>
        <v>Ar priemonė prisideda prie 6 konkretaus BŽŪP tikslo? (tikslas nurodytas 5 lape)</v>
      </c>
      <c r="C860" s="670" t="str">
        <f>'10'!O14</f>
        <v>Ne</v>
      </c>
    </row>
    <row r="861" spans="1:3" ht="30" x14ac:dyDescent="0.25">
      <c r="A861" s="2" t="s">
        <v>196</v>
      </c>
      <c r="B861" s="671" t="str">
        <f t="shared" si="20"/>
        <v>Ar priemonė prisideda prie 9 konkretaus BŽŪP tikslo? (tikslas nurodytas 5 lape)</v>
      </c>
      <c r="C861" s="670" t="str">
        <f>'10'!O15</f>
        <v>Ne</v>
      </c>
    </row>
    <row r="862" spans="1:3" x14ac:dyDescent="0.25">
      <c r="A862" s="2" t="s">
        <v>94</v>
      </c>
      <c r="B862" s="673" t="str">
        <f t="shared" si="20"/>
        <v>A dalis. Priemonės intervencijos logika:</v>
      </c>
      <c r="C862" s="674"/>
    </row>
    <row r="863" spans="1:3" ht="45" x14ac:dyDescent="0.25">
      <c r="A863" s="2" t="s">
        <v>197</v>
      </c>
      <c r="B863" s="671" t="str">
        <f t="shared" si="20"/>
        <v>Priemonės tikslas, ryšys su pagrindiniu BŽŪP tikslu ir VVG teritorijos poreikiais (problemomis ir (arba) potencialu), ryšys su VPS tema (jei taikoma)</v>
      </c>
      <c r="C863" s="675">
        <f>'10'!O17</f>
        <v>0</v>
      </c>
    </row>
    <row r="864" spans="1:3" x14ac:dyDescent="0.25">
      <c r="A864" s="2" t="s">
        <v>198</v>
      </c>
      <c r="B864" s="669" t="str">
        <f t="shared" si="20"/>
        <v>Pokytis, kurio siekiama VPS priemone</v>
      </c>
      <c r="C864" s="675">
        <f>'10'!O18</f>
        <v>0</v>
      </c>
    </row>
    <row r="865" spans="1:3" ht="30" x14ac:dyDescent="0.25">
      <c r="A865" s="2" t="s">
        <v>199</v>
      </c>
      <c r="B865" s="509" t="str">
        <f t="shared" si="20"/>
        <v>Kaip priemonė prisidės prie horizontalaus tikslo d įgyvendinimo? (pildoma, jei taikoma)</v>
      </c>
      <c r="C865" s="675">
        <f>'10'!O19</f>
        <v>0</v>
      </c>
    </row>
    <row r="866" spans="1:3" ht="30" x14ac:dyDescent="0.25">
      <c r="A866" s="2" t="s">
        <v>200</v>
      </c>
      <c r="B866" s="509" t="str">
        <f t="shared" si="20"/>
        <v>Kaip priemonė prisidės prie horizontalaus tikslo e įgyvendinimo? (pildoma, jei taikoma)</v>
      </c>
      <c r="C866" s="675">
        <f>'10'!O20</f>
        <v>0</v>
      </c>
    </row>
    <row r="867" spans="1:3" ht="30" x14ac:dyDescent="0.25">
      <c r="A867" s="2" t="s">
        <v>201</v>
      </c>
      <c r="B867" s="509" t="str">
        <f t="shared" si="20"/>
        <v>Kaip priemonė prisidės prie horizontalaus tikslo f įgyvendinimo? (pildoma, jei taikoma)</v>
      </c>
      <c r="C867" s="675">
        <f>'10'!O21</f>
        <v>0</v>
      </c>
    </row>
    <row r="868" spans="1:3" ht="30" x14ac:dyDescent="0.25">
      <c r="A868" s="2" t="s">
        <v>202</v>
      </c>
      <c r="B868" s="509" t="str">
        <f t="shared" si="20"/>
        <v>Kaip priemonė prisidės prie horizontalaus tikslo i įgyvendinimo? (pildoma, jei taikoma)</v>
      </c>
      <c r="C868" s="675">
        <f>'10'!O22</f>
        <v>0</v>
      </c>
    </row>
    <row r="869" spans="1:3" ht="30" x14ac:dyDescent="0.25">
      <c r="A869" s="2" t="s">
        <v>203</v>
      </c>
      <c r="B869" s="673" t="str">
        <f t="shared" si="20"/>
        <v>B dalis. Pareiškėjų ir projektų tinkamumo sąlygos, projektų atrankos principai:</v>
      </c>
      <c r="C869" s="674"/>
    </row>
    <row r="870" spans="1:3" x14ac:dyDescent="0.25">
      <c r="A870" s="2" t="s">
        <v>204</v>
      </c>
      <c r="B870" s="509" t="str">
        <f t="shared" si="20"/>
        <v>Pagal priemonę remiamos veiklos</v>
      </c>
      <c r="C870" s="675">
        <f>'10'!O24</f>
        <v>0</v>
      </c>
    </row>
    <row r="871" spans="1:3" ht="30" x14ac:dyDescent="0.25">
      <c r="A871" s="2" t="s">
        <v>205</v>
      </c>
      <c r="B871" s="669" t="str">
        <f t="shared" si="20"/>
        <v>Tinkami pareiškėjai ir partneriai (jei taikomas reikalavimas projektus įgyvendinti su partneriais)</v>
      </c>
      <c r="C871" s="675">
        <f>'10'!O25</f>
        <v>0</v>
      </c>
    </row>
    <row r="872" spans="1:3" ht="30" x14ac:dyDescent="0.25">
      <c r="A872" s="2" t="s">
        <v>206</v>
      </c>
      <c r="B872" s="669" t="str">
        <f t="shared" si="20"/>
        <v>Priemonės tikslinė grupė (pildoma, jei nesutampa su tinkamais pareiškėjais ir (arba) partneriais)</v>
      </c>
      <c r="C872" s="675">
        <f>'10'!O26</f>
        <v>0</v>
      </c>
    </row>
    <row r="873" spans="1:3" x14ac:dyDescent="0.25">
      <c r="A873" s="2" t="s">
        <v>725</v>
      </c>
      <c r="B873" s="509" t="str">
        <f t="shared" si="20"/>
        <v>Tinkamumo sąlygos pareiškėjams ir projektams</v>
      </c>
      <c r="C873" s="675">
        <f>'10'!O27</f>
        <v>0</v>
      </c>
    </row>
    <row r="874" spans="1:3" x14ac:dyDescent="0.25">
      <c r="A874" s="2" t="s">
        <v>726</v>
      </c>
      <c r="B874" s="671" t="str">
        <f t="shared" si="20"/>
        <v>Projektų atrankos principai</v>
      </c>
      <c r="C874" s="675">
        <f>'10'!O28</f>
        <v>0</v>
      </c>
    </row>
    <row r="875" spans="1:3" x14ac:dyDescent="0.25">
      <c r="A875" s="2" t="s">
        <v>727</v>
      </c>
      <c r="B875" s="509" t="str">
        <f t="shared" si="20"/>
        <v>Planuojamų kvietimų teikti paraiškas skaičius</v>
      </c>
      <c r="C875" s="668">
        <f>'10'!O29</f>
        <v>0</v>
      </c>
    </row>
    <row r="876" spans="1:3" x14ac:dyDescent="0.25">
      <c r="A876" s="2" t="s">
        <v>728</v>
      </c>
      <c r="B876" s="649" t="str">
        <f t="shared" si="20"/>
        <v>C dalis. Paramos dydžiai:</v>
      </c>
      <c r="C876" s="674"/>
    </row>
    <row r="877" spans="1:3" x14ac:dyDescent="0.25">
      <c r="A877" s="2" t="s">
        <v>729</v>
      </c>
      <c r="B877" s="509" t="str">
        <f t="shared" si="20"/>
        <v>Didžiausia paramos suma vietos projektui, Eur</v>
      </c>
      <c r="C877" s="675">
        <f>'10'!O31</f>
        <v>0</v>
      </c>
    </row>
    <row r="878" spans="1:3" x14ac:dyDescent="0.25">
      <c r="A878" s="2" t="s">
        <v>730</v>
      </c>
      <c r="B878" s="509" t="str">
        <f t="shared" si="20"/>
        <v xml:space="preserve">Paramos lyginamoji dalis, proc. </v>
      </c>
      <c r="C878" s="675">
        <f>'10'!O32</f>
        <v>0</v>
      </c>
    </row>
    <row r="879" spans="1:3" x14ac:dyDescent="0.25">
      <c r="A879" s="2" t="s">
        <v>731</v>
      </c>
      <c r="B879" s="509" t="str">
        <f t="shared" si="20"/>
        <v>Planuojama paramos suma priemonei, Eur</v>
      </c>
      <c r="C879" s="676">
        <f>'10'!O33</f>
        <v>0</v>
      </c>
    </row>
    <row r="880" spans="1:3" x14ac:dyDescent="0.25">
      <c r="A880" s="2" t="s">
        <v>732</v>
      </c>
      <c r="B880" s="509" t="str">
        <f t="shared" si="20"/>
        <v>Planuojama paremti projektų (rodiklis L700)</v>
      </c>
      <c r="C880" s="677">
        <f>'10'!O34</f>
        <v>0</v>
      </c>
    </row>
    <row r="881" spans="1:3" x14ac:dyDescent="0.25">
      <c r="A881" s="2" t="s">
        <v>733</v>
      </c>
      <c r="B881" s="509" t="str">
        <f t="shared" si="20"/>
        <v>Paaiškinimas, kaip nustatyta rodiklio L700 reikšmė</v>
      </c>
      <c r="C881" s="675">
        <f>'10'!O35</f>
        <v>0</v>
      </c>
    </row>
    <row r="882" spans="1:3" ht="30" x14ac:dyDescent="0.25">
      <c r="A882" s="2" t="s">
        <v>734</v>
      </c>
      <c r="B882" s="649" t="str">
        <f t="shared" si="20"/>
        <v>D dalis. Priemonės indėlis į ES ir nacionalinių horizontaliųjų principų įgyvendinimą:</v>
      </c>
      <c r="C882" s="674"/>
    </row>
    <row r="883" spans="1:3" x14ac:dyDescent="0.25">
      <c r="A883" s="2" t="s">
        <v>735</v>
      </c>
      <c r="B883" s="678" t="str">
        <f t="shared" si="20"/>
        <v>Subregioninės vietovės principas:</v>
      </c>
      <c r="C883" s="674"/>
    </row>
    <row r="884" spans="1:3" ht="30" x14ac:dyDescent="0.25">
      <c r="A884" s="2" t="s">
        <v>736</v>
      </c>
      <c r="B884" s="509" t="str">
        <f t="shared" si="20"/>
        <v>Ar siekiama, kad pagal priemonę finansuojami projektai apimtų visas VVG teritorijos seniūnijas?</v>
      </c>
      <c r="C884" s="670" t="str">
        <f>'10'!O38</f>
        <v>Ne</v>
      </c>
    </row>
    <row r="885" spans="1:3" x14ac:dyDescent="0.25">
      <c r="A885" s="2" t="s">
        <v>737</v>
      </c>
      <c r="B885" s="509" t="str">
        <f t="shared" si="20"/>
        <v>Pasirinkimo pagrindimas</v>
      </c>
      <c r="C885" s="675">
        <f>'10'!O39</f>
        <v>0</v>
      </c>
    </row>
    <row r="886" spans="1:3" x14ac:dyDescent="0.25">
      <c r="A886" s="2" t="s">
        <v>738</v>
      </c>
      <c r="B886" s="678" t="str">
        <f t="shared" si="20"/>
        <v>Partnerystės principas:</v>
      </c>
      <c r="C886" s="674"/>
    </row>
    <row r="887" spans="1:3" ht="30" x14ac:dyDescent="0.25">
      <c r="A887" s="2" t="s">
        <v>739</v>
      </c>
      <c r="B887" s="509" t="str">
        <f t="shared" si="20"/>
        <v>Ar siekiama, kad pagal priemonę finansuojami projektai būtų vykdomi su partneriais?</v>
      </c>
      <c r="C887" s="670" t="str">
        <f>'10'!O41</f>
        <v>Ne</v>
      </c>
    </row>
    <row r="888" spans="1:3" x14ac:dyDescent="0.25">
      <c r="A888" s="2" t="s">
        <v>740</v>
      </c>
      <c r="B888" s="509" t="str">
        <f t="shared" si="20"/>
        <v>Pasirinkimo pagrindimas</v>
      </c>
      <c r="C888" s="675">
        <f>'10'!O42</f>
        <v>0</v>
      </c>
    </row>
    <row r="889" spans="1:3" x14ac:dyDescent="0.25">
      <c r="A889" s="2" t="s">
        <v>741</v>
      </c>
      <c r="B889" s="678" t="str">
        <f t="shared" si="20"/>
        <v>Inovacijų principas:</v>
      </c>
      <c r="C889" s="674"/>
    </row>
    <row r="890" spans="1:3" ht="30" x14ac:dyDescent="0.25">
      <c r="A890" s="2" t="s">
        <v>742</v>
      </c>
      <c r="B890" s="509" t="str">
        <f t="shared" si="20"/>
        <v>Ar siekiama, kad pagal priemonę finansuojami projektai būtų skirti inovacijoms vietos lygiu diegti?</v>
      </c>
      <c r="C890" s="670" t="str">
        <f>'10'!O44</f>
        <v>Ne</v>
      </c>
    </row>
    <row r="891" spans="1:3" x14ac:dyDescent="0.25">
      <c r="A891" s="2" t="s">
        <v>743</v>
      </c>
      <c r="B891" s="509" t="str">
        <f t="shared" si="20"/>
        <v>Pasirinkimo pagrindimas</v>
      </c>
      <c r="C891" s="675">
        <f>'10'!O45</f>
        <v>0</v>
      </c>
    </row>
    <row r="892" spans="1:3" ht="30" x14ac:dyDescent="0.25">
      <c r="A892" s="2" t="s">
        <v>744</v>
      </c>
      <c r="B892" s="509" t="str">
        <f t="shared" si="20"/>
        <v>Planuojama paremti projektų, skirtų inovacijoms vietos lygiu diegti (rodiklis L710)</v>
      </c>
      <c r="C892" s="677">
        <f>'10'!O46</f>
        <v>0</v>
      </c>
    </row>
    <row r="893" spans="1:3" x14ac:dyDescent="0.25">
      <c r="A893" s="2" t="s">
        <v>745</v>
      </c>
      <c r="B893" s="678" t="str">
        <f t="shared" si="20"/>
        <v>Lyčių lygybė ir nediskriminavimas:</v>
      </c>
      <c r="C893" s="674"/>
    </row>
    <row r="894" spans="1:3" ht="30" x14ac:dyDescent="0.25">
      <c r="A894" s="2" t="s">
        <v>746</v>
      </c>
      <c r="B894" s="509" t="str">
        <f t="shared" si="20"/>
        <v>Ar pagal priemonę finansuojami projektai, skirti lyčių lygybei ir nediskriminavimui?</v>
      </c>
      <c r="C894" s="670" t="str">
        <f>'10'!O48</f>
        <v>Ne</v>
      </c>
    </row>
    <row r="895" spans="1:3" x14ac:dyDescent="0.25">
      <c r="A895" s="2" t="s">
        <v>747</v>
      </c>
      <c r="B895" s="509" t="str">
        <f t="shared" si="20"/>
        <v>Pasirinkimo pagrindimas (jei taip, kaip bus užtikrinta)</v>
      </c>
      <c r="C895" s="675">
        <f>'10'!O49</f>
        <v>0</v>
      </c>
    </row>
    <row r="896" spans="1:3" x14ac:dyDescent="0.25">
      <c r="A896" s="2" t="s">
        <v>748</v>
      </c>
      <c r="B896" s="678" t="str">
        <f t="shared" si="20"/>
        <v>Jaunimas:</v>
      </c>
      <c r="C896" s="674"/>
    </row>
    <row r="897" spans="1:3" ht="30" x14ac:dyDescent="0.25">
      <c r="A897" s="2" t="s">
        <v>749</v>
      </c>
      <c r="B897" s="509" t="str">
        <f t="shared" si="20"/>
        <v>Ar pagal priemonę finansuojami projektai, skirti jaunimui?</v>
      </c>
      <c r="C897" s="670" t="str">
        <f>'10'!O51</f>
        <v>Ne</v>
      </c>
    </row>
    <row r="898" spans="1:3" x14ac:dyDescent="0.25">
      <c r="A898" s="2" t="s">
        <v>750</v>
      </c>
      <c r="B898" s="509" t="str">
        <f t="shared" si="20"/>
        <v>Pasirinkimo pagrindimas (jei taip, kaip bus užtikrinta)</v>
      </c>
      <c r="C898" s="675">
        <f>'10'!O52</f>
        <v>0</v>
      </c>
    </row>
    <row r="899" spans="1:3" x14ac:dyDescent="0.25">
      <c r="A899" s="2" t="s">
        <v>751</v>
      </c>
      <c r="B899" s="673" t="str">
        <f t="shared" si="20"/>
        <v>E dalis. Priemonės rezultato rodikliai:</v>
      </c>
      <c r="C899" s="674"/>
    </row>
    <row r="900" spans="1:3" x14ac:dyDescent="0.25">
      <c r="A900" s="2" t="s">
        <v>752</v>
      </c>
      <c r="B900" s="678" t="str">
        <f t="shared" si="20"/>
        <v>SP rezultato rodiklių taikymas priemonei:</v>
      </c>
      <c r="C900" s="674"/>
    </row>
    <row r="901" spans="1:3" x14ac:dyDescent="0.25">
      <c r="A901" s="2" t="s">
        <v>753</v>
      </c>
      <c r="B901" s="679" t="str">
        <f t="shared" si="20"/>
        <v>R.3</v>
      </c>
      <c r="C901" s="685" t="str">
        <f>'10'!O55</f>
        <v>Ne</v>
      </c>
    </row>
    <row r="902" spans="1:3" x14ac:dyDescent="0.25">
      <c r="A902" s="2" t="s">
        <v>754</v>
      </c>
      <c r="B902" s="679" t="str">
        <f t="shared" si="20"/>
        <v>R.37</v>
      </c>
      <c r="C902" s="685" t="str">
        <f>'10'!O56</f>
        <v>Ne</v>
      </c>
    </row>
    <row r="903" spans="1:3" x14ac:dyDescent="0.25">
      <c r="A903" s="2" t="s">
        <v>755</v>
      </c>
      <c r="B903" s="679" t="str">
        <f t="shared" si="20"/>
        <v>R.39</v>
      </c>
      <c r="C903" s="685" t="str">
        <f>'10'!O57</f>
        <v>Ne</v>
      </c>
    </row>
    <row r="904" spans="1:3" x14ac:dyDescent="0.25">
      <c r="A904" s="2" t="s">
        <v>756</v>
      </c>
      <c r="B904" s="679" t="str">
        <f t="shared" si="20"/>
        <v>R.41</v>
      </c>
      <c r="C904" s="685" t="str">
        <f>'10'!O58</f>
        <v>Ne</v>
      </c>
    </row>
    <row r="905" spans="1:3" x14ac:dyDescent="0.25">
      <c r="A905" s="2" t="s">
        <v>757</v>
      </c>
      <c r="B905" s="679" t="str">
        <f t="shared" si="20"/>
        <v>R.42</v>
      </c>
      <c r="C905" s="685" t="str">
        <f>'10'!O59</f>
        <v>Ne</v>
      </c>
    </row>
    <row r="906" spans="1:3" x14ac:dyDescent="0.25">
      <c r="A906" s="2" t="s">
        <v>758</v>
      </c>
      <c r="B906" s="678" t="str">
        <f t="shared" si="20"/>
        <v>VPS rodiklių taikymas priemonei:</v>
      </c>
      <c r="C906" s="686"/>
    </row>
    <row r="907" spans="1:3" x14ac:dyDescent="0.25">
      <c r="A907" s="2" t="s">
        <v>759</v>
      </c>
      <c r="B907" s="679" t="str">
        <f t="shared" si="20"/>
        <v>ŠIRV-P.1</v>
      </c>
      <c r="C907" s="685" t="str">
        <f>'10'!O61</f>
        <v>Ne</v>
      </c>
    </row>
    <row r="908" spans="1:3" x14ac:dyDescent="0.25">
      <c r="A908" s="2" t="s">
        <v>760</v>
      </c>
      <c r="B908" s="679" t="str">
        <f t="shared" si="20"/>
        <v>ŠIRV-P.2</v>
      </c>
      <c r="C908" s="685" t="str">
        <f>'10'!O62</f>
        <v>Ne</v>
      </c>
    </row>
    <row r="909" spans="1:3" x14ac:dyDescent="0.25">
      <c r="A909" s="2" t="s">
        <v>761</v>
      </c>
      <c r="B909" s="679" t="str">
        <f t="shared" si="20"/>
        <v>ŠIRV-P.3</v>
      </c>
      <c r="C909" s="685" t="str">
        <f>'10'!O63</f>
        <v>Ne</v>
      </c>
    </row>
    <row r="910" spans="1:3" x14ac:dyDescent="0.25">
      <c r="A910" s="2" t="s">
        <v>762</v>
      </c>
      <c r="B910" s="679" t="str">
        <f t="shared" si="20"/>
        <v>ŠIRV-P.4</v>
      </c>
      <c r="C910" s="685" t="str">
        <f>'10'!O64</f>
        <v>Ne</v>
      </c>
    </row>
    <row r="911" spans="1:3" x14ac:dyDescent="0.25">
      <c r="A911" s="2" t="s">
        <v>763</v>
      </c>
      <c r="B911" s="679" t="str">
        <f t="shared" si="20"/>
        <v>ŠIRV-P.5</v>
      </c>
      <c r="C911" s="685" t="str">
        <f>'10'!O65</f>
        <v>Ne</v>
      </c>
    </row>
    <row r="912" spans="1:3" x14ac:dyDescent="0.25">
      <c r="A912" s="2" t="s">
        <v>764</v>
      </c>
      <c r="B912" s="679" t="str">
        <f t="shared" si="20"/>
        <v>ŠIRV-P.6</v>
      </c>
      <c r="C912" s="685" t="str">
        <f>'10'!O66</f>
        <v>Ne</v>
      </c>
    </row>
    <row r="913" spans="1:3" x14ac:dyDescent="0.25">
      <c r="A913" s="2" t="s">
        <v>765</v>
      </c>
      <c r="B913" s="679" t="str">
        <f t="shared" si="20"/>
        <v>ŠIRV-P.7</v>
      </c>
      <c r="C913" s="685" t="str">
        <f>'10'!O67</f>
        <v>Ne</v>
      </c>
    </row>
    <row r="914" spans="1:3" x14ac:dyDescent="0.25">
      <c r="A914" s="2" t="s">
        <v>766</v>
      </c>
      <c r="B914" s="679" t="str">
        <f t="shared" si="20"/>
        <v>ŠIRV-P.8</v>
      </c>
      <c r="C914" s="685" t="str">
        <f>'10'!O68</f>
        <v>Ne</v>
      </c>
    </row>
    <row r="915" spans="1:3" x14ac:dyDescent="0.25">
      <c r="A915" s="2" t="s">
        <v>767</v>
      </c>
      <c r="B915" s="679" t="str">
        <f t="shared" si="20"/>
        <v>ŠIRV-P.9</v>
      </c>
      <c r="C915" s="685" t="str">
        <f>'10'!O69</f>
        <v>Ne</v>
      </c>
    </row>
    <row r="916" spans="1:3" x14ac:dyDescent="0.25">
      <c r="A916" s="2" t="s">
        <v>768</v>
      </c>
      <c r="B916" s="681" t="str">
        <f t="shared" si="20"/>
        <v>ŠIRV-P.10</v>
      </c>
      <c r="C916" s="687" t="str">
        <f>'10'!O70</f>
        <v>Ne</v>
      </c>
    </row>
    <row r="917" spans="1:3" x14ac:dyDescent="0.25">
      <c r="A917" s="2" t="s">
        <v>769</v>
      </c>
      <c r="B917" s="673" t="str">
        <f t="shared" si="20"/>
        <v>F dalis. Pagal priemonę remiamų projektų pobūdis:</v>
      </c>
      <c r="C917" s="674"/>
    </row>
    <row r="918" spans="1:3" x14ac:dyDescent="0.25">
      <c r="A918" s="2" t="s">
        <v>770</v>
      </c>
      <c r="B918" s="669" t="str">
        <f t="shared" ref="B918:B927" si="21">B841</f>
        <v>Remiami pelno projektai</v>
      </c>
      <c r="C918" s="670" t="str">
        <f>'10'!O72</f>
        <v>Ne</v>
      </c>
    </row>
    <row r="919" spans="1:3" ht="60" x14ac:dyDescent="0.25">
      <c r="A919" s="2" t="s">
        <v>771</v>
      </c>
      <c r="B919" s="671" t="str">
        <f t="shared" si="21"/>
        <v>Remiami projektai, susiję su žinių perdavimu, įskaitant konsultacijas, mokymą ir keitimąsi žiniomis apie tvarią, ekonominę, socialinę, aplinką ir klimatą tausojančią veiklą (aktualu rodikliui L801)</v>
      </c>
      <c r="C919" s="670" t="str">
        <f>'10'!O73</f>
        <v>Ne</v>
      </c>
    </row>
    <row r="920" spans="1:3" ht="75" x14ac:dyDescent="0.25">
      <c r="A920" s="2" t="s">
        <v>772</v>
      </c>
      <c r="B920" s="671" t="str">
        <f t="shared" si="21"/>
        <v>Remiami projektai, susiję su gamintojų organizacijomis, vietinėmis rinkomis, trumpomis tiekimo grandinėmis ir kokybės schemomis, įskaitant paramą investicijoms, rinkodaros veiklą ir kt. (aktualu rodikliui L802)</v>
      </c>
      <c r="C920" s="670" t="str">
        <f>'10'!O74</f>
        <v>Ne</v>
      </c>
    </row>
    <row r="921" spans="1:3" ht="45" x14ac:dyDescent="0.25">
      <c r="A921" s="2" t="s">
        <v>773</v>
      </c>
      <c r="B921" s="671" t="str">
        <f t="shared" si="21"/>
        <v>Remiami projektai, susiję su atsinaujinančios energijos gamybos pajėgumais, įskaitant biologinę (aktualu rodikliui L803)</v>
      </c>
      <c r="C921" s="670" t="str">
        <f>'10'!O75</f>
        <v>Ne</v>
      </c>
    </row>
    <row r="922" spans="1:3" ht="60" x14ac:dyDescent="0.25">
      <c r="A922" s="2" t="s">
        <v>774</v>
      </c>
      <c r="B922" s="671" t="str">
        <f t="shared" si="21"/>
        <v>Remiami projektai, prisidedantys prie aplinkos tvarumo, klimato kaitos švelninimo bei prisitaikymo prie jos tikslų įgyvendinimo kaimo vietovėse (aktualu rodikliui L804)</v>
      </c>
      <c r="C922" s="670" t="str">
        <f>'10'!O76</f>
        <v>Ne</v>
      </c>
    </row>
    <row r="923" spans="1:3" ht="30" x14ac:dyDescent="0.25">
      <c r="A923" s="2" t="s">
        <v>775</v>
      </c>
      <c r="B923" s="671" t="str">
        <f t="shared" si="21"/>
        <v>Remiami projektai, kurie kuria darbo vietas (aktualu rodikliui L805)</v>
      </c>
      <c r="C923" s="670" t="str">
        <f>'10'!O77</f>
        <v>Ne</v>
      </c>
    </row>
    <row r="924" spans="1:3" ht="30" x14ac:dyDescent="0.25">
      <c r="A924" s="2" t="s">
        <v>776</v>
      </c>
      <c r="B924" s="671" t="str">
        <f t="shared" si="21"/>
        <v>Remiami kaimo verslų, įskaitant bioekonomiką, projektai (aktualu rodikliui L 806)</v>
      </c>
      <c r="C924" s="670" t="str">
        <f>'10'!O78</f>
        <v>Ne</v>
      </c>
    </row>
    <row r="925" spans="1:3" ht="30" x14ac:dyDescent="0.25">
      <c r="A925" s="2" t="s">
        <v>777</v>
      </c>
      <c r="B925" s="671" t="str">
        <f t="shared" si="21"/>
        <v>Remiami projektai, susiję su sumanių kaimų strategijomis (aktualu rodikliui L807)</v>
      </c>
      <c r="C925" s="670" t="str">
        <f>'10'!O79</f>
        <v>Ne</v>
      </c>
    </row>
    <row r="926" spans="1:3" ht="30" x14ac:dyDescent="0.25">
      <c r="A926" s="2" t="s">
        <v>778</v>
      </c>
      <c r="B926" s="671" t="str">
        <f t="shared" si="21"/>
        <v>Remiami projektai, gerinantys paslaugų prieinamumą ir infrastruktūrą (aktualu rodikliui L808)</v>
      </c>
      <c r="C926" s="670" t="str">
        <f>'10'!O80</f>
        <v>Ne</v>
      </c>
    </row>
    <row r="927" spans="1:3" ht="30" x14ac:dyDescent="0.25">
      <c r="A927" s="2" t="s">
        <v>779</v>
      </c>
      <c r="B927" s="671" t="str">
        <f t="shared" si="21"/>
        <v>Remiami socialinės įtraukties projektai (aktualu rodikliui L809)</v>
      </c>
      <c r="C927" s="670" t="str">
        <f>'10'!O81</f>
        <v>Ne</v>
      </c>
    </row>
    <row r="928" spans="1:3" x14ac:dyDescent="0.25">
      <c r="B928" s="647"/>
      <c r="C928" s="683"/>
    </row>
    <row r="929" spans="1:3" x14ac:dyDescent="0.25">
      <c r="A929" s="1"/>
      <c r="B929" s="362"/>
      <c r="C929" s="684" t="str">
        <f>'10'!P6</f>
        <v>13 priemonė</v>
      </c>
    </row>
    <row r="930" spans="1:3" x14ac:dyDescent="0.25">
      <c r="A930" s="2" t="s">
        <v>188</v>
      </c>
      <c r="B930" s="509" t="str">
        <f>B853</f>
        <v>Priemonės pavadinimas</v>
      </c>
      <c r="C930" s="668">
        <f>'10'!P7</f>
        <v>0</v>
      </c>
    </row>
    <row r="931" spans="1:3" x14ac:dyDescent="0.25">
      <c r="A931" s="2" t="s">
        <v>189</v>
      </c>
      <c r="B931" s="669" t="str">
        <f t="shared" ref="B931:B994" si="22">B854</f>
        <v>Priemonės rūšis</v>
      </c>
      <c r="C931" s="668">
        <f>'10'!P8</f>
        <v>0</v>
      </c>
    </row>
    <row r="932" spans="1:3" ht="30" x14ac:dyDescent="0.25">
      <c r="A932" s="2" t="s">
        <v>190</v>
      </c>
      <c r="B932" s="669" t="str">
        <f t="shared" si="22"/>
        <v>VVG teritorijos poreikių, kuriuos tenkina priemonė, skaičius</v>
      </c>
      <c r="C932" s="668">
        <f>'10'!P9</f>
        <v>0</v>
      </c>
    </row>
    <row r="933" spans="1:3" x14ac:dyDescent="0.25">
      <c r="A933" s="2" t="s">
        <v>191</v>
      </c>
      <c r="B933" s="669" t="str">
        <f t="shared" si="22"/>
        <v>BŽŪP tikslų, kuriuos įgyvendina priemonė, skaičius</v>
      </c>
      <c r="C933" s="668">
        <f>'10'!P10</f>
        <v>0</v>
      </c>
    </row>
    <row r="934" spans="1:3" x14ac:dyDescent="0.25">
      <c r="A934" s="2" t="s">
        <v>192</v>
      </c>
      <c r="B934" s="669" t="str">
        <f t="shared" si="22"/>
        <v>Pagrindinis BŽŪP tikslas, kurį įgyvendina VPS priemonė</v>
      </c>
      <c r="C934" s="670" t="str">
        <f>'10'!P11</f>
        <v>Pasirinkite</v>
      </c>
    </row>
    <row r="935" spans="1:3" ht="30" x14ac:dyDescent="0.25">
      <c r="A935" s="2" t="s">
        <v>193</v>
      </c>
      <c r="B935" s="671" t="str">
        <f t="shared" si="22"/>
        <v>Ar priemonė prisideda prie 4 konkretaus BŽŪP tikslo? (tikslas nurodytas 5 lape)</v>
      </c>
      <c r="C935" s="670" t="str">
        <f>'10'!P12</f>
        <v>Ne</v>
      </c>
    </row>
    <row r="936" spans="1:3" ht="30" x14ac:dyDescent="0.25">
      <c r="A936" s="2" t="s">
        <v>194</v>
      </c>
      <c r="B936" s="671" t="str">
        <f t="shared" si="22"/>
        <v>Ar priemonė prisideda prie 5 konkretaus BŽŪP tikslo? (tikslas nurodytas 5 lape)</v>
      </c>
      <c r="C936" s="670" t="str">
        <f>'10'!P13</f>
        <v>Ne</v>
      </c>
    </row>
    <row r="937" spans="1:3" ht="30" x14ac:dyDescent="0.25">
      <c r="A937" s="2" t="s">
        <v>195</v>
      </c>
      <c r="B937" s="671" t="str">
        <f t="shared" si="22"/>
        <v>Ar priemonė prisideda prie 6 konkretaus BŽŪP tikslo? (tikslas nurodytas 5 lape)</v>
      </c>
      <c r="C937" s="670" t="str">
        <f>'10'!P14</f>
        <v>Ne</v>
      </c>
    </row>
    <row r="938" spans="1:3" ht="30" x14ac:dyDescent="0.25">
      <c r="A938" s="2" t="s">
        <v>196</v>
      </c>
      <c r="B938" s="671" t="str">
        <f t="shared" si="22"/>
        <v>Ar priemonė prisideda prie 9 konkretaus BŽŪP tikslo? (tikslas nurodytas 5 lape)</v>
      </c>
      <c r="C938" s="670" t="str">
        <f>'10'!P15</f>
        <v>Ne</v>
      </c>
    </row>
    <row r="939" spans="1:3" x14ac:dyDescent="0.25">
      <c r="A939" s="2" t="s">
        <v>94</v>
      </c>
      <c r="B939" s="673" t="str">
        <f t="shared" si="22"/>
        <v>A dalis. Priemonės intervencijos logika:</v>
      </c>
      <c r="C939" s="674"/>
    </row>
    <row r="940" spans="1:3" ht="45" x14ac:dyDescent="0.25">
      <c r="A940" s="2" t="s">
        <v>197</v>
      </c>
      <c r="B940" s="671" t="str">
        <f t="shared" si="22"/>
        <v>Priemonės tikslas, ryšys su pagrindiniu BŽŪP tikslu ir VVG teritorijos poreikiais (problemomis ir (arba) potencialu), ryšys su VPS tema (jei taikoma)</v>
      </c>
      <c r="C940" s="675">
        <f>'10'!P17</f>
        <v>0</v>
      </c>
    </row>
    <row r="941" spans="1:3" x14ac:dyDescent="0.25">
      <c r="A941" s="2" t="s">
        <v>198</v>
      </c>
      <c r="B941" s="669" t="str">
        <f t="shared" si="22"/>
        <v>Pokytis, kurio siekiama VPS priemone</v>
      </c>
      <c r="C941" s="675">
        <f>'10'!P18</f>
        <v>0</v>
      </c>
    </row>
    <row r="942" spans="1:3" ht="30" x14ac:dyDescent="0.25">
      <c r="A942" s="2" t="s">
        <v>199</v>
      </c>
      <c r="B942" s="509" t="str">
        <f t="shared" si="22"/>
        <v>Kaip priemonė prisidės prie horizontalaus tikslo d įgyvendinimo? (pildoma, jei taikoma)</v>
      </c>
      <c r="C942" s="675">
        <f>'10'!P19</f>
        <v>0</v>
      </c>
    </row>
    <row r="943" spans="1:3" ht="30" x14ac:dyDescent="0.25">
      <c r="A943" s="2" t="s">
        <v>200</v>
      </c>
      <c r="B943" s="509" t="str">
        <f t="shared" si="22"/>
        <v>Kaip priemonė prisidės prie horizontalaus tikslo e įgyvendinimo? (pildoma, jei taikoma)</v>
      </c>
      <c r="C943" s="675">
        <f>'10'!P20</f>
        <v>0</v>
      </c>
    </row>
    <row r="944" spans="1:3" ht="30" x14ac:dyDescent="0.25">
      <c r="A944" s="2" t="s">
        <v>201</v>
      </c>
      <c r="B944" s="509" t="str">
        <f t="shared" si="22"/>
        <v>Kaip priemonė prisidės prie horizontalaus tikslo f įgyvendinimo? (pildoma, jei taikoma)</v>
      </c>
      <c r="C944" s="675">
        <f>'10'!P21</f>
        <v>0</v>
      </c>
    </row>
    <row r="945" spans="1:3" ht="30" x14ac:dyDescent="0.25">
      <c r="A945" s="2" t="s">
        <v>202</v>
      </c>
      <c r="B945" s="509" t="str">
        <f t="shared" si="22"/>
        <v>Kaip priemonė prisidės prie horizontalaus tikslo i įgyvendinimo? (pildoma, jei taikoma)</v>
      </c>
      <c r="C945" s="675">
        <f>'10'!P22</f>
        <v>0</v>
      </c>
    </row>
    <row r="946" spans="1:3" ht="30" x14ac:dyDescent="0.25">
      <c r="A946" s="2" t="s">
        <v>203</v>
      </c>
      <c r="B946" s="673" t="str">
        <f t="shared" si="22"/>
        <v>B dalis. Pareiškėjų ir projektų tinkamumo sąlygos, projektų atrankos principai:</v>
      </c>
      <c r="C946" s="674"/>
    </row>
    <row r="947" spans="1:3" x14ac:dyDescent="0.25">
      <c r="A947" s="2" t="s">
        <v>204</v>
      </c>
      <c r="B947" s="509" t="str">
        <f t="shared" si="22"/>
        <v>Pagal priemonę remiamos veiklos</v>
      </c>
      <c r="C947" s="675">
        <f>'10'!P24</f>
        <v>0</v>
      </c>
    </row>
    <row r="948" spans="1:3" ht="30" x14ac:dyDescent="0.25">
      <c r="A948" s="2" t="s">
        <v>205</v>
      </c>
      <c r="B948" s="669" t="str">
        <f t="shared" si="22"/>
        <v>Tinkami pareiškėjai ir partneriai (jei taikomas reikalavimas projektus įgyvendinti su partneriais)</v>
      </c>
      <c r="C948" s="675">
        <f>'10'!P25</f>
        <v>0</v>
      </c>
    </row>
    <row r="949" spans="1:3" ht="30" x14ac:dyDescent="0.25">
      <c r="A949" s="2" t="s">
        <v>206</v>
      </c>
      <c r="B949" s="669" t="str">
        <f t="shared" si="22"/>
        <v>Priemonės tikslinė grupė (pildoma, jei nesutampa su tinkamais pareiškėjais ir (arba) partneriais)</v>
      </c>
      <c r="C949" s="675">
        <f>'10'!P26</f>
        <v>0</v>
      </c>
    </row>
    <row r="950" spans="1:3" x14ac:dyDescent="0.25">
      <c r="A950" s="2" t="s">
        <v>725</v>
      </c>
      <c r="B950" s="509" t="str">
        <f t="shared" si="22"/>
        <v>Tinkamumo sąlygos pareiškėjams ir projektams</v>
      </c>
      <c r="C950" s="675">
        <f>'10'!P27</f>
        <v>0</v>
      </c>
    </row>
    <row r="951" spans="1:3" x14ac:dyDescent="0.25">
      <c r="A951" s="2" t="s">
        <v>726</v>
      </c>
      <c r="B951" s="671" t="str">
        <f t="shared" si="22"/>
        <v>Projektų atrankos principai</v>
      </c>
      <c r="C951" s="675">
        <f>'10'!P28</f>
        <v>0</v>
      </c>
    </row>
    <row r="952" spans="1:3" x14ac:dyDescent="0.25">
      <c r="A952" s="2" t="s">
        <v>727</v>
      </c>
      <c r="B952" s="509" t="str">
        <f t="shared" si="22"/>
        <v>Planuojamų kvietimų teikti paraiškas skaičius</v>
      </c>
      <c r="C952" s="668">
        <f>'10'!P29</f>
        <v>0</v>
      </c>
    </row>
    <row r="953" spans="1:3" x14ac:dyDescent="0.25">
      <c r="A953" s="2" t="s">
        <v>728</v>
      </c>
      <c r="B953" s="649" t="str">
        <f t="shared" si="22"/>
        <v>C dalis. Paramos dydžiai:</v>
      </c>
      <c r="C953" s="674"/>
    </row>
    <row r="954" spans="1:3" x14ac:dyDescent="0.25">
      <c r="A954" s="2" t="s">
        <v>729</v>
      </c>
      <c r="B954" s="509" t="str">
        <f t="shared" si="22"/>
        <v>Didžiausia paramos suma vietos projektui, Eur</v>
      </c>
      <c r="C954" s="675">
        <f>'10'!P31</f>
        <v>0</v>
      </c>
    </row>
    <row r="955" spans="1:3" x14ac:dyDescent="0.25">
      <c r="A955" s="2" t="s">
        <v>730</v>
      </c>
      <c r="B955" s="509" t="str">
        <f t="shared" si="22"/>
        <v xml:space="preserve">Paramos lyginamoji dalis, proc. </v>
      </c>
      <c r="C955" s="675">
        <f>'10'!P32</f>
        <v>0</v>
      </c>
    </row>
    <row r="956" spans="1:3" x14ac:dyDescent="0.25">
      <c r="A956" s="2" t="s">
        <v>731</v>
      </c>
      <c r="B956" s="509" t="str">
        <f t="shared" si="22"/>
        <v>Planuojama paramos suma priemonei, Eur</v>
      </c>
      <c r="C956" s="676">
        <f>'10'!P33</f>
        <v>0</v>
      </c>
    </row>
    <row r="957" spans="1:3" x14ac:dyDescent="0.25">
      <c r="A957" s="2" t="s">
        <v>732</v>
      </c>
      <c r="B957" s="509" t="str">
        <f t="shared" si="22"/>
        <v>Planuojama paremti projektų (rodiklis L700)</v>
      </c>
      <c r="C957" s="677">
        <f>'10'!P34</f>
        <v>0</v>
      </c>
    </row>
    <row r="958" spans="1:3" x14ac:dyDescent="0.25">
      <c r="A958" s="2" t="s">
        <v>733</v>
      </c>
      <c r="B958" s="509" t="str">
        <f t="shared" si="22"/>
        <v>Paaiškinimas, kaip nustatyta rodiklio L700 reikšmė</v>
      </c>
      <c r="C958" s="675">
        <f>'10'!P35</f>
        <v>0</v>
      </c>
    </row>
    <row r="959" spans="1:3" ht="30" x14ac:dyDescent="0.25">
      <c r="A959" s="2" t="s">
        <v>734</v>
      </c>
      <c r="B959" s="649" t="str">
        <f t="shared" si="22"/>
        <v>D dalis. Priemonės indėlis į ES ir nacionalinių horizontaliųjų principų įgyvendinimą:</v>
      </c>
      <c r="C959" s="674"/>
    </row>
    <row r="960" spans="1:3" x14ac:dyDescent="0.25">
      <c r="A960" s="2" t="s">
        <v>735</v>
      </c>
      <c r="B960" s="678" t="str">
        <f t="shared" si="22"/>
        <v>Subregioninės vietovės principas:</v>
      </c>
      <c r="C960" s="674"/>
    </row>
    <row r="961" spans="1:3" ht="30" x14ac:dyDescent="0.25">
      <c r="A961" s="2" t="s">
        <v>736</v>
      </c>
      <c r="B961" s="509" t="str">
        <f t="shared" si="22"/>
        <v>Ar siekiama, kad pagal priemonę finansuojami projektai apimtų visas VVG teritorijos seniūnijas?</v>
      </c>
      <c r="C961" s="670" t="str">
        <f>'10'!P38</f>
        <v>Ne</v>
      </c>
    </row>
    <row r="962" spans="1:3" x14ac:dyDescent="0.25">
      <c r="A962" s="2" t="s">
        <v>737</v>
      </c>
      <c r="B962" s="509" t="str">
        <f t="shared" si="22"/>
        <v>Pasirinkimo pagrindimas</v>
      </c>
      <c r="C962" s="675">
        <f>'10'!P39</f>
        <v>0</v>
      </c>
    </row>
    <row r="963" spans="1:3" x14ac:dyDescent="0.25">
      <c r="A963" s="2" t="s">
        <v>738</v>
      </c>
      <c r="B963" s="678" t="str">
        <f t="shared" si="22"/>
        <v>Partnerystės principas:</v>
      </c>
      <c r="C963" s="674"/>
    </row>
    <row r="964" spans="1:3" ht="30" x14ac:dyDescent="0.25">
      <c r="A964" s="2" t="s">
        <v>739</v>
      </c>
      <c r="B964" s="509" t="str">
        <f t="shared" si="22"/>
        <v>Ar siekiama, kad pagal priemonę finansuojami projektai būtų vykdomi su partneriais?</v>
      </c>
      <c r="C964" s="670" t="str">
        <f>'10'!P41</f>
        <v>Ne</v>
      </c>
    </row>
    <row r="965" spans="1:3" x14ac:dyDescent="0.25">
      <c r="A965" s="2" t="s">
        <v>740</v>
      </c>
      <c r="B965" s="509" t="str">
        <f t="shared" si="22"/>
        <v>Pasirinkimo pagrindimas</v>
      </c>
      <c r="C965" s="675">
        <f>'10'!P42</f>
        <v>0</v>
      </c>
    </row>
    <row r="966" spans="1:3" x14ac:dyDescent="0.25">
      <c r="A966" s="2" t="s">
        <v>741</v>
      </c>
      <c r="B966" s="678" t="str">
        <f t="shared" si="22"/>
        <v>Inovacijų principas:</v>
      </c>
      <c r="C966" s="674"/>
    </row>
    <row r="967" spans="1:3" ht="30" x14ac:dyDescent="0.25">
      <c r="A967" s="2" t="s">
        <v>742</v>
      </c>
      <c r="B967" s="509" t="str">
        <f t="shared" si="22"/>
        <v>Ar siekiama, kad pagal priemonę finansuojami projektai būtų skirti inovacijoms vietos lygiu diegti?</v>
      </c>
      <c r="C967" s="670" t="str">
        <f>'10'!P44</f>
        <v>Ne</v>
      </c>
    </row>
    <row r="968" spans="1:3" x14ac:dyDescent="0.25">
      <c r="A968" s="2" t="s">
        <v>743</v>
      </c>
      <c r="B968" s="509" t="str">
        <f t="shared" si="22"/>
        <v>Pasirinkimo pagrindimas</v>
      </c>
      <c r="C968" s="675">
        <f>'10'!P45</f>
        <v>0</v>
      </c>
    </row>
    <row r="969" spans="1:3" ht="30" x14ac:dyDescent="0.25">
      <c r="A969" s="2" t="s">
        <v>744</v>
      </c>
      <c r="B969" s="509" t="str">
        <f t="shared" si="22"/>
        <v>Planuojama paremti projektų, skirtų inovacijoms vietos lygiu diegti (rodiklis L710)</v>
      </c>
      <c r="C969" s="677">
        <f>'10'!P46</f>
        <v>0</v>
      </c>
    </row>
    <row r="970" spans="1:3" x14ac:dyDescent="0.25">
      <c r="A970" s="2" t="s">
        <v>745</v>
      </c>
      <c r="B970" s="678" t="str">
        <f t="shared" si="22"/>
        <v>Lyčių lygybė ir nediskriminavimas:</v>
      </c>
      <c r="C970" s="674"/>
    </row>
    <row r="971" spans="1:3" ht="30" x14ac:dyDescent="0.25">
      <c r="A971" s="2" t="s">
        <v>746</v>
      </c>
      <c r="B971" s="509" t="str">
        <f t="shared" si="22"/>
        <v>Ar pagal priemonę finansuojami projektai, skirti lyčių lygybei ir nediskriminavimui?</v>
      </c>
      <c r="C971" s="670" t="str">
        <f>'10'!P48</f>
        <v>Ne</v>
      </c>
    </row>
    <row r="972" spans="1:3" x14ac:dyDescent="0.25">
      <c r="A972" s="2" t="s">
        <v>747</v>
      </c>
      <c r="B972" s="509" t="str">
        <f t="shared" si="22"/>
        <v>Pasirinkimo pagrindimas (jei taip, kaip bus užtikrinta)</v>
      </c>
      <c r="C972" s="675">
        <f>'10'!P49</f>
        <v>0</v>
      </c>
    </row>
    <row r="973" spans="1:3" x14ac:dyDescent="0.25">
      <c r="A973" s="2" t="s">
        <v>748</v>
      </c>
      <c r="B973" s="678" t="str">
        <f t="shared" si="22"/>
        <v>Jaunimas:</v>
      </c>
      <c r="C973" s="674"/>
    </row>
    <row r="974" spans="1:3" ht="30" x14ac:dyDescent="0.25">
      <c r="A974" s="2" t="s">
        <v>749</v>
      </c>
      <c r="B974" s="509" t="str">
        <f t="shared" si="22"/>
        <v>Ar pagal priemonę finansuojami projektai, skirti jaunimui?</v>
      </c>
      <c r="C974" s="670" t="str">
        <f>'10'!P51</f>
        <v>Ne</v>
      </c>
    </row>
    <row r="975" spans="1:3" x14ac:dyDescent="0.25">
      <c r="A975" s="2" t="s">
        <v>750</v>
      </c>
      <c r="B975" s="509" t="str">
        <f t="shared" si="22"/>
        <v>Pasirinkimo pagrindimas (jei taip, kaip bus užtikrinta)</v>
      </c>
      <c r="C975" s="675">
        <f>'10'!P52</f>
        <v>0</v>
      </c>
    </row>
    <row r="976" spans="1:3" x14ac:dyDescent="0.25">
      <c r="A976" s="2" t="s">
        <v>751</v>
      </c>
      <c r="B976" s="673" t="str">
        <f t="shared" si="22"/>
        <v>E dalis. Priemonės rezultato rodikliai:</v>
      </c>
      <c r="C976" s="674"/>
    </row>
    <row r="977" spans="1:3" x14ac:dyDescent="0.25">
      <c r="A977" s="2" t="s">
        <v>752</v>
      </c>
      <c r="B977" s="678" t="str">
        <f t="shared" si="22"/>
        <v>SP rezultato rodiklių taikymas priemonei:</v>
      </c>
      <c r="C977" s="674"/>
    </row>
    <row r="978" spans="1:3" x14ac:dyDescent="0.25">
      <c r="A978" s="2" t="s">
        <v>753</v>
      </c>
      <c r="B978" s="679" t="str">
        <f t="shared" si="22"/>
        <v>R.3</v>
      </c>
      <c r="C978" s="685" t="str">
        <f>'10'!P55</f>
        <v>Ne</v>
      </c>
    </row>
    <row r="979" spans="1:3" x14ac:dyDescent="0.25">
      <c r="A979" s="2" t="s">
        <v>754</v>
      </c>
      <c r="B979" s="679" t="str">
        <f t="shared" si="22"/>
        <v>R.37</v>
      </c>
      <c r="C979" s="685" t="str">
        <f>'10'!P56</f>
        <v>Ne</v>
      </c>
    </row>
    <row r="980" spans="1:3" x14ac:dyDescent="0.25">
      <c r="A980" s="2" t="s">
        <v>755</v>
      </c>
      <c r="B980" s="679" t="str">
        <f t="shared" si="22"/>
        <v>R.39</v>
      </c>
      <c r="C980" s="685" t="str">
        <f>'10'!P57</f>
        <v>Ne</v>
      </c>
    </row>
    <row r="981" spans="1:3" x14ac:dyDescent="0.25">
      <c r="A981" s="2" t="s">
        <v>756</v>
      </c>
      <c r="B981" s="679" t="str">
        <f t="shared" si="22"/>
        <v>R.41</v>
      </c>
      <c r="C981" s="685" t="str">
        <f>'10'!P58</f>
        <v>Ne</v>
      </c>
    </row>
    <row r="982" spans="1:3" x14ac:dyDescent="0.25">
      <c r="A982" s="2" t="s">
        <v>757</v>
      </c>
      <c r="B982" s="679" t="str">
        <f t="shared" si="22"/>
        <v>R.42</v>
      </c>
      <c r="C982" s="685" t="str">
        <f>'10'!P59</f>
        <v>Ne</v>
      </c>
    </row>
    <row r="983" spans="1:3" x14ac:dyDescent="0.25">
      <c r="A983" s="2" t="s">
        <v>758</v>
      </c>
      <c r="B983" s="678" t="str">
        <f t="shared" si="22"/>
        <v>VPS rodiklių taikymas priemonei:</v>
      </c>
      <c r="C983" s="686"/>
    </row>
    <row r="984" spans="1:3" x14ac:dyDescent="0.25">
      <c r="A984" s="2" t="s">
        <v>759</v>
      </c>
      <c r="B984" s="679" t="str">
        <f t="shared" si="22"/>
        <v>ŠIRV-P.1</v>
      </c>
      <c r="C984" s="685" t="str">
        <f>'10'!P61</f>
        <v>Ne</v>
      </c>
    </row>
    <row r="985" spans="1:3" x14ac:dyDescent="0.25">
      <c r="A985" s="2" t="s">
        <v>760</v>
      </c>
      <c r="B985" s="679" t="str">
        <f t="shared" si="22"/>
        <v>ŠIRV-P.2</v>
      </c>
      <c r="C985" s="685" t="str">
        <f>'10'!P62</f>
        <v>Ne</v>
      </c>
    </row>
    <row r="986" spans="1:3" x14ac:dyDescent="0.25">
      <c r="A986" s="2" t="s">
        <v>761</v>
      </c>
      <c r="B986" s="679" t="str">
        <f t="shared" si="22"/>
        <v>ŠIRV-P.3</v>
      </c>
      <c r="C986" s="685" t="str">
        <f>'10'!P63</f>
        <v>Ne</v>
      </c>
    </row>
    <row r="987" spans="1:3" x14ac:dyDescent="0.25">
      <c r="A987" s="2" t="s">
        <v>762</v>
      </c>
      <c r="B987" s="679" t="str">
        <f t="shared" si="22"/>
        <v>ŠIRV-P.4</v>
      </c>
      <c r="C987" s="685" t="str">
        <f>'10'!P64</f>
        <v>Ne</v>
      </c>
    </row>
    <row r="988" spans="1:3" x14ac:dyDescent="0.25">
      <c r="A988" s="2" t="s">
        <v>763</v>
      </c>
      <c r="B988" s="679" t="str">
        <f t="shared" si="22"/>
        <v>ŠIRV-P.5</v>
      </c>
      <c r="C988" s="685" t="str">
        <f>'10'!P65</f>
        <v>Ne</v>
      </c>
    </row>
    <row r="989" spans="1:3" x14ac:dyDescent="0.25">
      <c r="A989" s="2" t="s">
        <v>764</v>
      </c>
      <c r="B989" s="679" t="str">
        <f t="shared" si="22"/>
        <v>ŠIRV-P.6</v>
      </c>
      <c r="C989" s="685" t="str">
        <f>'10'!P66</f>
        <v>Ne</v>
      </c>
    </row>
    <row r="990" spans="1:3" x14ac:dyDescent="0.25">
      <c r="A990" s="2" t="s">
        <v>765</v>
      </c>
      <c r="B990" s="679" t="str">
        <f t="shared" si="22"/>
        <v>ŠIRV-P.7</v>
      </c>
      <c r="C990" s="685" t="str">
        <f>'10'!P67</f>
        <v>Ne</v>
      </c>
    </row>
    <row r="991" spans="1:3" x14ac:dyDescent="0.25">
      <c r="A991" s="2" t="s">
        <v>766</v>
      </c>
      <c r="B991" s="679" t="str">
        <f t="shared" si="22"/>
        <v>ŠIRV-P.8</v>
      </c>
      <c r="C991" s="685" t="str">
        <f>'10'!P68</f>
        <v>Ne</v>
      </c>
    </row>
    <row r="992" spans="1:3" x14ac:dyDescent="0.25">
      <c r="A992" s="2" t="s">
        <v>767</v>
      </c>
      <c r="B992" s="679" t="str">
        <f t="shared" si="22"/>
        <v>ŠIRV-P.9</v>
      </c>
      <c r="C992" s="685" t="str">
        <f>'10'!P69</f>
        <v>Ne</v>
      </c>
    </row>
    <row r="993" spans="1:3" x14ac:dyDescent="0.25">
      <c r="A993" s="2" t="s">
        <v>768</v>
      </c>
      <c r="B993" s="681" t="str">
        <f t="shared" si="22"/>
        <v>ŠIRV-P.10</v>
      </c>
      <c r="C993" s="687" t="str">
        <f>'10'!P70</f>
        <v>Ne</v>
      </c>
    </row>
    <row r="994" spans="1:3" x14ac:dyDescent="0.25">
      <c r="A994" s="2" t="s">
        <v>769</v>
      </c>
      <c r="B994" s="673" t="str">
        <f t="shared" si="22"/>
        <v>F dalis. Pagal priemonę remiamų projektų pobūdis:</v>
      </c>
      <c r="C994" s="674"/>
    </row>
    <row r="995" spans="1:3" x14ac:dyDescent="0.25">
      <c r="A995" s="2" t="s">
        <v>770</v>
      </c>
      <c r="B995" s="669" t="str">
        <f t="shared" ref="B995:B1004" si="23">B918</f>
        <v>Remiami pelno projektai</v>
      </c>
      <c r="C995" s="670" t="str">
        <f>'10'!P72</f>
        <v>Ne</v>
      </c>
    </row>
    <row r="996" spans="1:3" ht="60" x14ac:dyDescent="0.25">
      <c r="A996" s="2" t="s">
        <v>771</v>
      </c>
      <c r="B996" s="671" t="str">
        <f t="shared" si="23"/>
        <v>Remiami projektai, susiję su žinių perdavimu, įskaitant konsultacijas, mokymą ir keitimąsi žiniomis apie tvarią, ekonominę, socialinę, aplinką ir klimatą tausojančią veiklą (aktualu rodikliui L801)</v>
      </c>
      <c r="C996" s="670" t="str">
        <f>'10'!P73</f>
        <v>Ne</v>
      </c>
    </row>
    <row r="997" spans="1:3" ht="75" x14ac:dyDescent="0.25">
      <c r="A997" s="2" t="s">
        <v>772</v>
      </c>
      <c r="B997" s="671" t="str">
        <f t="shared" si="23"/>
        <v>Remiami projektai, susiję su gamintojų organizacijomis, vietinėmis rinkomis, trumpomis tiekimo grandinėmis ir kokybės schemomis, įskaitant paramą investicijoms, rinkodaros veiklą ir kt. (aktualu rodikliui L802)</v>
      </c>
      <c r="C997" s="670" t="str">
        <f>'10'!P74</f>
        <v>Ne</v>
      </c>
    </row>
    <row r="998" spans="1:3" ht="45" x14ac:dyDescent="0.25">
      <c r="A998" s="2" t="s">
        <v>773</v>
      </c>
      <c r="B998" s="671" t="str">
        <f t="shared" si="23"/>
        <v>Remiami projektai, susiję su atsinaujinančios energijos gamybos pajėgumais, įskaitant biologinę (aktualu rodikliui L803)</v>
      </c>
      <c r="C998" s="670" t="str">
        <f>'10'!P75</f>
        <v>Ne</v>
      </c>
    </row>
    <row r="999" spans="1:3" ht="60" x14ac:dyDescent="0.25">
      <c r="A999" s="2" t="s">
        <v>774</v>
      </c>
      <c r="B999" s="671" t="str">
        <f t="shared" si="23"/>
        <v>Remiami projektai, prisidedantys prie aplinkos tvarumo, klimato kaitos švelninimo bei prisitaikymo prie jos tikslų įgyvendinimo kaimo vietovėse (aktualu rodikliui L804)</v>
      </c>
      <c r="C999" s="670" t="str">
        <f>'10'!P76</f>
        <v>Ne</v>
      </c>
    </row>
    <row r="1000" spans="1:3" ht="30" x14ac:dyDescent="0.25">
      <c r="A1000" s="2" t="s">
        <v>775</v>
      </c>
      <c r="B1000" s="671" t="str">
        <f t="shared" si="23"/>
        <v>Remiami projektai, kurie kuria darbo vietas (aktualu rodikliui L805)</v>
      </c>
      <c r="C1000" s="670" t="str">
        <f>'10'!P77</f>
        <v>Ne</v>
      </c>
    </row>
    <row r="1001" spans="1:3" ht="30" x14ac:dyDescent="0.25">
      <c r="A1001" s="2" t="s">
        <v>776</v>
      </c>
      <c r="B1001" s="671" t="str">
        <f t="shared" si="23"/>
        <v>Remiami kaimo verslų, įskaitant bioekonomiką, projektai (aktualu rodikliui L 806)</v>
      </c>
      <c r="C1001" s="670" t="str">
        <f>'10'!P78</f>
        <v>Ne</v>
      </c>
    </row>
    <row r="1002" spans="1:3" ht="30" x14ac:dyDescent="0.25">
      <c r="A1002" s="2" t="s">
        <v>777</v>
      </c>
      <c r="B1002" s="671" t="str">
        <f t="shared" si="23"/>
        <v>Remiami projektai, susiję su sumanių kaimų strategijomis (aktualu rodikliui L807)</v>
      </c>
      <c r="C1002" s="670" t="str">
        <f>'10'!P79</f>
        <v>Ne</v>
      </c>
    </row>
    <row r="1003" spans="1:3" ht="30" x14ac:dyDescent="0.25">
      <c r="A1003" s="2" t="s">
        <v>778</v>
      </c>
      <c r="B1003" s="671" t="str">
        <f t="shared" si="23"/>
        <v>Remiami projektai, gerinantys paslaugų prieinamumą ir infrastruktūrą (aktualu rodikliui L808)</v>
      </c>
      <c r="C1003" s="670" t="str">
        <f>'10'!P80</f>
        <v>Ne</v>
      </c>
    </row>
    <row r="1004" spans="1:3" ht="30" x14ac:dyDescent="0.25">
      <c r="A1004" s="2" t="s">
        <v>779</v>
      </c>
      <c r="B1004" s="671" t="str">
        <f t="shared" si="23"/>
        <v>Remiami socialinės įtraukties projektai (aktualu rodikliui L809)</v>
      </c>
      <c r="C1004" s="670" t="str">
        <f>'10'!P81</f>
        <v>Ne</v>
      </c>
    </row>
    <row r="1005" spans="1:3" x14ac:dyDescent="0.25">
      <c r="B1005" s="647"/>
      <c r="C1005" s="683"/>
    </row>
    <row r="1006" spans="1:3" x14ac:dyDescent="0.25">
      <c r="A1006" s="1"/>
      <c r="B1006" s="362"/>
      <c r="C1006" s="684" t="str">
        <f>'10'!Q6</f>
        <v>14 priemonė</v>
      </c>
    </row>
    <row r="1007" spans="1:3" x14ac:dyDescent="0.25">
      <c r="A1007" s="2" t="s">
        <v>188</v>
      </c>
      <c r="B1007" s="509" t="str">
        <f>B930</f>
        <v>Priemonės pavadinimas</v>
      </c>
      <c r="C1007" s="668">
        <f>'10'!Q7</f>
        <v>0</v>
      </c>
    </row>
    <row r="1008" spans="1:3" x14ac:dyDescent="0.25">
      <c r="A1008" s="2" t="s">
        <v>189</v>
      </c>
      <c r="B1008" s="669" t="str">
        <f t="shared" ref="B1008:B1071" si="24">B931</f>
        <v>Priemonės rūšis</v>
      </c>
      <c r="C1008" s="668">
        <f>'10'!Q8</f>
        <v>0</v>
      </c>
    </row>
    <row r="1009" spans="1:3" ht="30" x14ac:dyDescent="0.25">
      <c r="A1009" s="2" t="s">
        <v>190</v>
      </c>
      <c r="B1009" s="669" t="str">
        <f t="shared" si="24"/>
        <v>VVG teritorijos poreikių, kuriuos tenkina priemonė, skaičius</v>
      </c>
      <c r="C1009" s="668">
        <f>'10'!Q9</f>
        <v>0</v>
      </c>
    </row>
    <row r="1010" spans="1:3" x14ac:dyDescent="0.25">
      <c r="A1010" s="2" t="s">
        <v>191</v>
      </c>
      <c r="B1010" s="669" t="str">
        <f t="shared" si="24"/>
        <v>BŽŪP tikslų, kuriuos įgyvendina priemonė, skaičius</v>
      </c>
      <c r="C1010" s="668">
        <f>'10'!Q10</f>
        <v>0</v>
      </c>
    </row>
    <row r="1011" spans="1:3" x14ac:dyDescent="0.25">
      <c r="A1011" s="2" t="s">
        <v>192</v>
      </c>
      <c r="B1011" s="669" t="str">
        <f t="shared" si="24"/>
        <v>Pagrindinis BŽŪP tikslas, kurį įgyvendina VPS priemonė</v>
      </c>
      <c r="C1011" s="670" t="str">
        <f>'10'!Q11</f>
        <v>Pasirinkite</v>
      </c>
    </row>
    <row r="1012" spans="1:3" ht="30" x14ac:dyDescent="0.25">
      <c r="A1012" s="2" t="s">
        <v>193</v>
      </c>
      <c r="B1012" s="671" t="str">
        <f t="shared" si="24"/>
        <v>Ar priemonė prisideda prie 4 konkretaus BŽŪP tikslo? (tikslas nurodytas 5 lape)</v>
      </c>
      <c r="C1012" s="670" t="str">
        <f>'10'!Q12</f>
        <v>Ne</v>
      </c>
    </row>
    <row r="1013" spans="1:3" ht="30" x14ac:dyDescent="0.25">
      <c r="A1013" s="2" t="s">
        <v>194</v>
      </c>
      <c r="B1013" s="671" t="str">
        <f t="shared" si="24"/>
        <v>Ar priemonė prisideda prie 5 konkretaus BŽŪP tikslo? (tikslas nurodytas 5 lape)</v>
      </c>
      <c r="C1013" s="670" t="str">
        <f>'10'!Q13</f>
        <v>Ne</v>
      </c>
    </row>
    <row r="1014" spans="1:3" ht="30" x14ac:dyDescent="0.25">
      <c r="A1014" s="2" t="s">
        <v>195</v>
      </c>
      <c r="B1014" s="671" t="str">
        <f t="shared" si="24"/>
        <v>Ar priemonė prisideda prie 6 konkretaus BŽŪP tikslo? (tikslas nurodytas 5 lape)</v>
      </c>
      <c r="C1014" s="670" t="str">
        <f>'10'!Q14</f>
        <v>Ne</v>
      </c>
    </row>
    <row r="1015" spans="1:3" ht="30" x14ac:dyDescent="0.25">
      <c r="A1015" s="2" t="s">
        <v>196</v>
      </c>
      <c r="B1015" s="671" t="str">
        <f t="shared" si="24"/>
        <v>Ar priemonė prisideda prie 9 konkretaus BŽŪP tikslo? (tikslas nurodytas 5 lape)</v>
      </c>
      <c r="C1015" s="670" t="str">
        <f>'10'!Q15</f>
        <v>Ne</v>
      </c>
    </row>
    <row r="1016" spans="1:3" x14ac:dyDescent="0.25">
      <c r="A1016" s="2" t="s">
        <v>94</v>
      </c>
      <c r="B1016" s="673" t="str">
        <f t="shared" si="24"/>
        <v>A dalis. Priemonės intervencijos logika:</v>
      </c>
      <c r="C1016" s="674"/>
    </row>
    <row r="1017" spans="1:3" ht="45" x14ac:dyDescent="0.25">
      <c r="A1017" s="2" t="s">
        <v>197</v>
      </c>
      <c r="B1017" s="671" t="str">
        <f t="shared" si="24"/>
        <v>Priemonės tikslas, ryšys su pagrindiniu BŽŪP tikslu ir VVG teritorijos poreikiais (problemomis ir (arba) potencialu), ryšys su VPS tema (jei taikoma)</v>
      </c>
      <c r="C1017" s="675">
        <f>'10'!Q17</f>
        <v>0</v>
      </c>
    </row>
    <row r="1018" spans="1:3" x14ac:dyDescent="0.25">
      <c r="A1018" s="2" t="s">
        <v>198</v>
      </c>
      <c r="B1018" s="669" t="str">
        <f t="shared" si="24"/>
        <v>Pokytis, kurio siekiama VPS priemone</v>
      </c>
      <c r="C1018" s="675">
        <f>'10'!Q18</f>
        <v>0</v>
      </c>
    </row>
    <row r="1019" spans="1:3" ht="30" x14ac:dyDescent="0.25">
      <c r="A1019" s="2" t="s">
        <v>199</v>
      </c>
      <c r="B1019" s="509" t="str">
        <f t="shared" si="24"/>
        <v>Kaip priemonė prisidės prie horizontalaus tikslo d įgyvendinimo? (pildoma, jei taikoma)</v>
      </c>
      <c r="C1019" s="675">
        <f>'10'!Q19</f>
        <v>0</v>
      </c>
    </row>
    <row r="1020" spans="1:3" ht="30" x14ac:dyDescent="0.25">
      <c r="A1020" s="2" t="s">
        <v>200</v>
      </c>
      <c r="B1020" s="509" t="str">
        <f t="shared" si="24"/>
        <v>Kaip priemonė prisidės prie horizontalaus tikslo e įgyvendinimo? (pildoma, jei taikoma)</v>
      </c>
      <c r="C1020" s="675">
        <f>'10'!Q20</f>
        <v>0</v>
      </c>
    </row>
    <row r="1021" spans="1:3" ht="30" x14ac:dyDescent="0.25">
      <c r="A1021" s="2" t="s">
        <v>201</v>
      </c>
      <c r="B1021" s="509" t="str">
        <f t="shared" si="24"/>
        <v>Kaip priemonė prisidės prie horizontalaus tikslo f įgyvendinimo? (pildoma, jei taikoma)</v>
      </c>
      <c r="C1021" s="675">
        <f>'10'!Q21</f>
        <v>0</v>
      </c>
    </row>
    <row r="1022" spans="1:3" ht="30" x14ac:dyDescent="0.25">
      <c r="A1022" s="2" t="s">
        <v>202</v>
      </c>
      <c r="B1022" s="509" t="str">
        <f t="shared" si="24"/>
        <v>Kaip priemonė prisidės prie horizontalaus tikslo i įgyvendinimo? (pildoma, jei taikoma)</v>
      </c>
      <c r="C1022" s="675">
        <f>'10'!Q22</f>
        <v>0</v>
      </c>
    </row>
    <row r="1023" spans="1:3" ht="30" x14ac:dyDescent="0.25">
      <c r="A1023" s="2" t="s">
        <v>203</v>
      </c>
      <c r="B1023" s="673" t="str">
        <f t="shared" si="24"/>
        <v>B dalis. Pareiškėjų ir projektų tinkamumo sąlygos, projektų atrankos principai:</v>
      </c>
      <c r="C1023" s="674"/>
    </row>
    <row r="1024" spans="1:3" x14ac:dyDescent="0.25">
      <c r="A1024" s="2" t="s">
        <v>204</v>
      </c>
      <c r="B1024" s="509" t="str">
        <f t="shared" si="24"/>
        <v>Pagal priemonę remiamos veiklos</v>
      </c>
      <c r="C1024" s="675">
        <f>'10'!Q24</f>
        <v>0</v>
      </c>
    </row>
    <row r="1025" spans="1:3" ht="30" x14ac:dyDescent="0.25">
      <c r="A1025" s="2" t="s">
        <v>205</v>
      </c>
      <c r="B1025" s="669" t="str">
        <f t="shared" si="24"/>
        <v>Tinkami pareiškėjai ir partneriai (jei taikomas reikalavimas projektus įgyvendinti su partneriais)</v>
      </c>
      <c r="C1025" s="675">
        <f>'10'!Q25</f>
        <v>0</v>
      </c>
    </row>
    <row r="1026" spans="1:3" ht="30" x14ac:dyDescent="0.25">
      <c r="A1026" s="2" t="s">
        <v>206</v>
      </c>
      <c r="B1026" s="669" t="str">
        <f t="shared" si="24"/>
        <v>Priemonės tikslinė grupė (pildoma, jei nesutampa su tinkamais pareiškėjais ir (arba) partneriais)</v>
      </c>
      <c r="C1026" s="675">
        <f>'10'!Q26</f>
        <v>0</v>
      </c>
    </row>
    <row r="1027" spans="1:3" x14ac:dyDescent="0.25">
      <c r="A1027" s="2" t="s">
        <v>725</v>
      </c>
      <c r="B1027" s="509" t="str">
        <f t="shared" si="24"/>
        <v>Tinkamumo sąlygos pareiškėjams ir projektams</v>
      </c>
      <c r="C1027" s="675">
        <f>'10'!Q27</f>
        <v>0</v>
      </c>
    </row>
    <row r="1028" spans="1:3" x14ac:dyDescent="0.25">
      <c r="A1028" s="2" t="s">
        <v>726</v>
      </c>
      <c r="B1028" s="671" t="str">
        <f t="shared" si="24"/>
        <v>Projektų atrankos principai</v>
      </c>
      <c r="C1028" s="675">
        <f>'10'!Q28</f>
        <v>0</v>
      </c>
    </row>
    <row r="1029" spans="1:3" x14ac:dyDescent="0.25">
      <c r="A1029" s="2" t="s">
        <v>727</v>
      </c>
      <c r="B1029" s="509" t="str">
        <f t="shared" si="24"/>
        <v>Planuojamų kvietimų teikti paraiškas skaičius</v>
      </c>
      <c r="C1029" s="668">
        <f>'10'!Q29</f>
        <v>0</v>
      </c>
    </row>
    <row r="1030" spans="1:3" x14ac:dyDescent="0.25">
      <c r="A1030" s="2" t="s">
        <v>728</v>
      </c>
      <c r="B1030" s="649" t="str">
        <f t="shared" si="24"/>
        <v>C dalis. Paramos dydžiai:</v>
      </c>
      <c r="C1030" s="674"/>
    </row>
    <row r="1031" spans="1:3" x14ac:dyDescent="0.25">
      <c r="A1031" s="2" t="s">
        <v>729</v>
      </c>
      <c r="B1031" s="509" t="str">
        <f t="shared" si="24"/>
        <v>Didžiausia paramos suma vietos projektui, Eur</v>
      </c>
      <c r="C1031" s="675">
        <f>'10'!Q31</f>
        <v>0</v>
      </c>
    </row>
    <row r="1032" spans="1:3" x14ac:dyDescent="0.25">
      <c r="A1032" s="2" t="s">
        <v>730</v>
      </c>
      <c r="B1032" s="509" t="str">
        <f t="shared" si="24"/>
        <v xml:space="preserve">Paramos lyginamoji dalis, proc. </v>
      </c>
      <c r="C1032" s="675">
        <f>'10'!Q32</f>
        <v>0</v>
      </c>
    </row>
    <row r="1033" spans="1:3" x14ac:dyDescent="0.25">
      <c r="A1033" s="2" t="s">
        <v>731</v>
      </c>
      <c r="B1033" s="509" t="str">
        <f t="shared" si="24"/>
        <v>Planuojama paramos suma priemonei, Eur</v>
      </c>
      <c r="C1033" s="676">
        <f>'10'!Q33</f>
        <v>0</v>
      </c>
    </row>
    <row r="1034" spans="1:3" x14ac:dyDescent="0.25">
      <c r="A1034" s="2" t="s">
        <v>732</v>
      </c>
      <c r="B1034" s="509" t="str">
        <f t="shared" si="24"/>
        <v>Planuojama paremti projektų (rodiklis L700)</v>
      </c>
      <c r="C1034" s="677">
        <f>'10'!Q34</f>
        <v>0</v>
      </c>
    </row>
    <row r="1035" spans="1:3" x14ac:dyDescent="0.25">
      <c r="A1035" s="2" t="s">
        <v>733</v>
      </c>
      <c r="B1035" s="509" t="str">
        <f t="shared" si="24"/>
        <v>Paaiškinimas, kaip nustatyta rodiklio L700 reikšmė</v>
      </c>
      <c r="C1035" s="675">
        <f>'10'!Q35</f>
        <v>0</v>
      </c>
    </row>
    <row r="1036" spans="1:3" ht="30" x14ac:dyDescent="0.25">
      <c r="A1036" s="2" t="s">
        <v>734</v>
      </c>
      <c r="B1036" s="649" t="str">
        <f t="shared" si="24"/>
        <v>D dalis. Priemonės indėlis į ES ir nacionalinių horizontaliųjų principų įgyvendinimą:</v>
      </c>
      <c r="C1036" s="674"/>
    </row>
    <row r="1037" spans="1:3" x14ac:dyDescent="0.25">
      <c r="A1037" s="2" t="s">
        <v>735</v>
      </c>
      <c r="B1037" s="678" t="str">
        <f t="shared" si="24"/>
        <v>Subregioninės vietovės principas:</v>
      </c>
      <c r="C1037" s="674"/>
    </row>
    <row r="1038" spans="1:3" ht="30" x14ac:dyDescent="0.25">
      <c r="A1038" s="2" t="s">
        <v>736</v>
      </c>
      <c r="B1038" s="509" t="str">
        <f t="shared" si="24"/>
        <v>Ar siekiama, kad pagal priemonę finansuojami projektai apimtų visas VVG teritorijos seniūnijas?</v>
      </c>
      <c r="C1038" s="670" t="str">
        <f>'10'!Q38</f>
        <v>Ne</v>
      </c>
    </row>
    <row r="1039" spans="1:3" x14ac:dyDescent="0.25">
      <c r="A1039" s="2" t="s">
        <v>737</v>
      </c>
      <c r="B1039" s="509" t="str">
        <f t="shared" si="24"/>
        <v>Pasirinkimo pagrindimas</v>
      </c>
      <c r="C1039" s="675">
        <f>'10'!Q39</f>
        <v>0</v>
      </c>
    </row>
    <row r="1040" spans="1:3" x14ac:dyDescent="0.25">
      <c r="A1040" s="2" t="s">
        <v>738</v>
      </c>
      <c r="B1040" s="678" t="str">
        <f t="shared" si="24"/>
        <v>Partnerystės principas:</v>
      </c>
      <c r="C1040" s="674"/>
    </row>
    <row r="1041" spans="1:3" ht="30" x14ac:dyDescent="0.25">
      <c r="A1041" s="2" t="s">
        <v>739</v>
      </c>
      <c r="B1041" s="509" t="str">
        <f t="shared" si="24"/>
        <v>Ar siekiama, kad pagal priemonę finansuojami projektai būtų vykdomi su partneriais?</v>
      </c>
      <c r="C1041" s="670" t="str">
        <f>'10'!Q41</f>
        <v>Ne</v>
      </c>
    </row>
    <row r="1042" spans="1:3" x14ac:dyDescent="0.25">
      <c r="A1042" s="2" t="s">
        <v>740</v>
      </c>
      <c r="B1042" s="509" t="str">
        <f t="shared" si="24"/>
        <v>Pasirinkimo pagrindimas</v>
      </c>
      <c r="C1042" s="675">
        <f>'10'!Q42</f>
        <v>0</v>
      </c>
    </row>
    <row r="1043" spans="1:3" x14ac:dyDescent="0.25">
      <c r="A1043" s="2" t="s">
        <v>741</v>
      </c>
      <c r="B1043" s="678" t="str">
        <f t="shared" si="24"/>
        <v>Inovacijų principas:</v>
      </c>
      <c r="C1043" s="674"/>
    </row>
    <row r="1044" spans="1:3" ht="30" x14ac:dyDescent="0.25">
      <c r="A1044" s="2" t="s">
        <v>742</v>
      </c>
      <c r="B1044" s="509" t="str">
        <f t="shared" si="24"/>
        <v>Ar siekiama, kad pagal priemonę finansuojami projektai būtų skirti inovacijoms vietos lygiu diegti?</v>
      </c>
      <c r="C1044" s="670" t="str">
        <f>'10'!Q44</f>
        <v>Ne</v>
      </c>
    </row>
    <row r="1045" spans="1:3" x14ac:dyDescent="0.25">
      <c r="A1045" s="2" t="s">
        <v>743</v>
      </c>
      <c r="B1045" s="509" t="str">
        <f t="shared" si="24"/>
        <v>Pasirinkimo pagrindimas</v>
      </c>
      <c r="C1045" s="675">
        <f>'10'!Q45</f>
        <v>0</v>
      </c>
    </row>
    <row r="1046" spans="1:3" ht="30" x14ac:dyDescent="0.25">
      <c r="A1046" s="2" t="s">
        <v>744</v>
      </c>
      <c r="B1046" s="509" t="str">
        <f t="shared" si="24"/>
        <v>Planuojama paremti projektų, skirtų inovacijoms vietos lygiu diegti (rodiklis L710)</v>
      </c>
      <c r="C1046" s="677">
        <f>'10'!Q46</f>
        <v>0</v>
      </c>
    </row>
    <row r="1047" spans="1:3" x14ac:dyDescent="0.25">
      <c r="A1047" s="2" t="s">
        <v>745</v>
      </c>
      <c r="B1047" s="678" t="str">
        <f t="shared" si="24"/>
        <v>Lyčių lygybė ir nediskriminavimas:</v>
      </c>
      <c r="C1047" s="674"/>
    </row>
    <row r="1048" spans="1:3" ht="30" x14ac:dyDescent="0.25">
      <c r="A1048" s="2" t="s">
        <v>746</v>
      </c>
      <c r="B1048" s="509" t="str">
        <f t="shared" si="24"/>
        <v>Ar pagal priemonę finansuojami projektai, skirti lyčių lygybei ir nediskriminavimui?</v>
      </c>
      <c r="C1048" s="670" t="str">
        <f>'10'!Q48</f>
        <v>Ne</v>
      </c>
    </row>
    <row r="1049" spans="1:3" x14ac:dyDescent="0.25">
      <c r="A1049" s="2" t="s">
        <v>747</v>
      </c>
      <c r="B1049" s="509" t="str">
        <f t="shared" si="24"/>
        <v>Pasirinkimo pagrindimas (jei taip, kaip bus užtikrinta)</v>
      </c>
      <c r="C1049" s="675">
        <f>'10'!Q49</f>
        <v>0</v>
      </c>
    </row>
    <row r="1050" spans="1:3" x14ac:dyDescent="0.25">
      <c r="A1050" s="2" t="s">
        <v>748</v>
      </c>
      <c r="B1050" s="678" t="str">
        <f t="shared" si="24"/>
        <v>Jaunimas:</v>
      </c>
      <c r="C1050" s="674"/>
    </row>
    <row r="1051" spans="1:3" ht="30" x14ac:dyDescent="0.25">
      <c r="A1051" s="2" t="s">
        <v>749</v>
      </c>
      <c r="B1051" s="509" t="str">
        <f t="shared" si="24"/>
        <v>Ar pagal priemonę finansuojami projektai, skirti jaunimui?</v>
      </c>
      <c r="C1051" s="670" t="str">
        <f>'10'!Q51</f>
        <v>Ne</v>
      </c>
    </row>
    <row r="1052" spans="1:3" x14ac:dyDescent="0.25">
      <c r="A1052" s="2" t="s">
        <v>750</v>
      </c>
      <c r="B1052" s="509" t="str">
        <f t="shared" si="24"/>
        <v>Pasirinkimo pagrindimas (jei taip, kaip bus užtikrinta)</v>
      </c>
      <c r="C1052" s="675">
        <f>'10'!Q52</f>
        <v>0</v>
      </c>
    </row>
    <row r="1053" spans="1:3" x14ac:dyDescent="0.25">
      <c r="A1053" s="2" t="s">
        <v>751</v>
      </c>
      <c r="B1053" s="673" t="str">
        <f t="shared" si="24"/>
        <v>E dalis. Priemonės rezultato rodikliai:</v>
      </c>
      <c r="C1053" s="674"/>
    </row>
    <row r="1054" spans="1:3" x14ac:dyDescent="0.25">
      <c r="A1054" s="2" t="s">
        <v>752</v>
      </c>
      <c r="B1054" s="678" t="str">
        <f t="shared" si="24"/>
        <v>SP rezultato rodiklių taikymas priemonei:</v>
      </c>
      <c r="C1054" s="674"/>
    </row>
    <row r="1055" spans="1:3" x14ac:dyDescent="0.25">
      <c r="A1055" s="2" t="s">
        <v>753</v>
      </c>
      <c r="B1055" s="679" t="str">
        <f t="shared" si="24"/>
        <v>R.3</v>
      </c>
      <c r="C1055" s="685" t="str">
        <f>'10'!Q55</f>
        <v>Ne</v>
      </c>
    </row>
    <row r="1056" spans="1:3" x14ac:dyDescent="0.25">
      <c r="A1056" s="2" t="s">
        <v>754</v>
      </c>
      <c r="B1056" s="679" t="str">
        <f t="shared" si="24"/>
        <v>R.37</v>
      </c>
      <c r="C1056" s="685" t="str">
        <f>'10'!Q56</f>
        <v>Ne</v>
      </c>
    </row>
    <row r="1057" spans="1:3" x14ac:dyDescent="0.25">
      <c r="A1057" s="2" t="s">
        <v>755</v>
      </c>
      <c r="B1057" s="679" t="str">
        <f t="shared" si="24"/>
        <v>R.39</v>
      </c>
      <c r="C1057" s="685" t="str">
        <f>'10'!Q57</f>
        <v>Ne</v>
      </c>
    </row>
    <row r="1058" spans="1:3" x14ac:dyDescent="0.25">
      <c r="A1058" s="2" t="s">
        <v>756</v>
      </c>
      <c r="B1058" s="679" t="str">
        <f t="shared" si="24"/>
        <v>R.41</v>
      </c>
      <c r="C1058" s="685" t="str">
        <f>'10'!Q58</f>
        <v>Ne</v>
      </c>
    </row>
    <row r="1059" spans="1:3" x14ac:dyDescent="0.25">
      <c r="A1059" s="2" t="s">
        <v>757</v>
      </c>
      <c r="B1059" s="679" t="str">
        <f t="shared" si="24"/>
        <v>R.42</v>
      </c>
      <c r="C1059" s="685" t="str">
        <f>'10'!Q59</f>
        <v>Ne</v>
      </c>
    </row>
    <row r="1060" spans="1:3" x14ac:dyDescent="0.25">
      <c r="A1060" s="2" t="s">
        <v>758</v>
      </c>
      <c r="B1060" s="678" t="str">
        <f t="shared" si="24"/>
        <v>VPS rodiklių taikymas priemonei:</v>
      </c>
      <c r="C1060" s="686"/>
    </row>
    <row r="1061" spans="1:3" x14ac:dyDescent="0.25">
      <c r="A1061" s="2" t="s">
        <v>759</v>
      </c>
      <c r="B1061" s="679" t="str">
        <f t="shared" si="24"/>
        <v>ŠIRV-P.1</v>
      </c>
      <c r="C1061" s="685" t="str">
        <f>'10'!Q61</f>
        <v>Ne</v>
      </c>
    </row>
    <row r="1062" spans="1:3" x14ac:dyDescent="0.25">
      <c r="A1062" s="2" t="s">
        <v>760</v>
      </c>
      <c r="B1062" s="679" t="str">
        <f t="shared" si="24"/>
        <v>ŠIRV-P.2</v>
      </c>
      <c r="C1062" s="685" t="str">
        <f>'10'!Q62</f>
        <v>Ne</v>
      </c>
    </row>
    <row r="1063" spans="1:3" x14ac:dyDescent="0.25">
      <c r="A1063" s="2" t="s">
        <v>761</v>
      </c>
      <c r="B1063" s="679" t="str">
        <f t="shared" si="24"/>
        <v>ŠIRV-P.3</v>
      </c>
      <c r="C1063" s="685" t="str">
        <f>'10'!Q63</f>
        <v>Ne</v>
      </c>
    </row>
    <row r="1064" spans="1:3" x14ac:dyDescent="0.25">
      <c r="A1064" s="2" t="s">
        <v>762</v>
      </c>
      <c r="B1064" s="679" t="str">
        <f t="shared" si="24"/>
        <v>ŠIRV-P.4</v>
      </c>
      <c r="C1064" s="685" t="str">
        <f>'10'!Q64</f>
        <v>Ne</v>
      </c>
    </row>
    <row r="1065" spans="1:3" x14ac:dyDescent="0.25">
      <c r="A1065" s="2" t="s">
        <v>763</v>
      </c>
      <c r="B1065" s="679" t="str">
        <f t="shared" si="24"/>
        <v>ŠIRV-P.5</v>
      </c>
      <c r="C1065" s="685" t="str">
        <f>'10'!Q65</f>
        <v>Ne</v>
      </c>
    </row>
    <row r="1066" spans="1:3" x14ac:dyDescent="0.25">
      <c r="A1066" s="2" t="s">
        <v>764</v>
      </c>
      <c r="B1066" s="679" t="str">
        <f t="shared" si="24"/>
        <v>ŠIRV-P.6</v>
      </c>
      <c r="C1066" s="685" t="str">
        <f>'10'!Q66</f>
        <v>Ne</v>
      </c>
    </row>
    <row r="1067" spans="1:3" x14ac:dyDescent="0.25">
      <c r="A1067" s="2" t="s">
        <v>765</v>
      </c>
      <c r="B1067" s="679" t="str">
        <f t="shared" si="24"/>
        <v>ŠIRV-P.7</v>
      </c>
      <c r="C1067" s="685" t="str">
        <f>'10'!Q67</f>
        <v>Ne</v>
      </c>
    </row>
    <row r="1068" spans="1:3" x14ac:dyDescent="0.25">
      <c r="A1068" s="2" t="s">
        <v>766</v>
      </c>
      <c r="B1068" s="679" t="str">
        <f t="shared" si="24"/>
        <v>ŠIRV-P.8</v>
      </c>
      <c r="C1068" s="685" t="str">
        <f>'10'!Q68</f>
        <v>Ne</v>
      </c>
    </row>
    <row r="1069" spans="1:3" x14ac:dyDescent="0.25">
      <c r="A1069" s="2" t="s">
        <v>767</v>
      </c>
      <c r="B1069" s="679" t="str">
        <f t="shared" si="24"/>
        <v>ŠIRV-P.9</v>
      </c>
      <c r="C1069" s="685" t="str">
        <f>'10'!Q69</f>
        <v>Ne</v>
      </c>
    </row>
    <row r="1070" spans="1:3" x14ac:dyDescent="0.25">
      <c r="A1070" s="2" t="s">
        <v>768</v>
      </c>
      <c r="B1070" s="681" t="str">
        <f t="shared" si="24"/>
        <v>ŠIRV-P.10</v>
      </c>
      <c r="C1070" s="687" t="str">
        <f>'10'!Q70</f>
        <v>Ne</v>
      </c>
    </row>
    <row r="1071" spans="1:3" x14ac:dyDescent="0.25">
      <c r="A1071" s="2" t="s">
        <v>769</v>
      </c>
      <c r="B1071" s="673" t="str">
        <f t="shared" si="24"/>
        <v>F dalis. Pagal priemonę remiamų projektų pobūdis:</v>
      </c>
      <c r="C1071" s="674"/>
    </row>
    <row r="1072" spans="1:3" x14ac:dyDescent="0.25">
      <c r="A1072" s="2" t="s">
        <v>770</v>
      </c>
      <c r="B1072" s="669" t="str">
        <f t="shared" ref="B1072:B1081" si="25">B995</f>
        <v>Remiami pelno projektai</v>
      </c>
      <c r="C1072" s="670" t="str">
        <f>'10'!Q72</f>
        <v>Ne</v>
      </c>
    </row>
    <row r="1073" spans="1:3" ht="60" x14ac:dyDescent="0.25">
      <c r="A1073" s="2" t="s">
        <v>771</v>
      </c>
      <c r="B1073" s="671" t="str">
        <f t="shared" si="25"/>
        <v>Remiami projektai, susiję su žinių perdavimu, įskaitant konsultacijas, mokymą ir keitimąsi žiniomis apie tvarią, ekonominę, socialinę, aplinką ir klimatą tausojančią veiklą (aktualu rodikliui L801)</v>
      </c>
      <c r="C1073" s="670" t="str">
        <f>'10'!Q73</f>
        <v>Ne</v>
      </c>
    </row>
    <row r="1074" spans="1:3" ht="75" x14ac:dyDescent="0.25">
      <c r="A1074" s="2" t="s">
        <v>772</v>
      </c>
      <c r="B1074" s="671" t="str">
        <f t="shared" si="25"/>
        <v>Remiami projektai, susiję su gamintojų organizacijomis, vietinėmis rinkomis, trumpomis tiekimo grandinėmis ir kokybės schemomis, įskaitant paramą investicijoms, rinkodaros veiklą ir kt. (aktualu rodikliui L802)</v>
      </c>
      <c r="C1074" s="670" t="str">
        <f>'10'!Q74</f>
        <v>Ne</v>
      </c>
    </row>
    <row r="1075" spans="1:3" ht="45" x14ac:dyDescent="0.25">
      <c r="A1075" s="2" t="s">
        <v>773</v>
      </c>
      <c r="B1075" s="671" t="str">
        <f t="shared" si="25"/>
        <v>Remiami projektai, susiję su atsinaujinančios energijos gamybos pajėgumais, įskaitant biologinę (aktualu rodikliui L803)</v>
      </c>
      <c r="C1075" s="670" t="str">
        <f>'10'!Q75</f>
        <v>Ne</v>
      </c>
    </row>
    <row r="1076" spans="1:3" ht="60" x14ac:dyDescent="0.25">
      <c r="A1076" s="2" t="s">
        <v>774</v>
      </c>
      <c r="B1076" s="671" t="str">
        <f t="shared" si="25"/>
        <v>Remiami projektai, prisidedantys prie aplinkos tvarumo, klimato kaitos švelninimo bei prisitaikymo prie jos tikslų įgyvendinimo kaimo vietovėse (aktualu rodikliui L804)</v>
      </c>
      <c r="C1076" s="670" t="str">
        <f>'10'!Q76</f>
        <v>Ne</v>
      </c>
    </row>
    <row r="1077" spans="1:3" ht="30" x14ac:dyDescent="0.25">
      <c r="A1077" s="2" t="s">
        <v>775</v>
      </c>
      <c r="B1077" s="671" t="str">
        <f t="shared" si="25"/>
        <v>Remiami projektai, kurie kuria darbo vietas (aktualu rodikliui L805)</v>
      </c>
      <c r="C1077" s="670" t="str">
        <f>'10'!Q77</f>
        <v>Ne</v>
      </c>
    </row>
    <row r="1078" spans="1:3" ht="30" x14ac:dyDescent="0.25">
      <c r="A1078" s="2" t="s">
        <v>776</v>
      </c>
      <c r="B1078" s="671" t="str">
        <f t="shared" si="25"/>
        <v>Remiami kaimo verslų, įskaitant bioekonomiką, projektai (aktualu rodikliui L 806)</v>
      </c>
      <c r="C1078" s="670" t="str">
        <f>'10'!Q78</f>
        <v>Ne</v>
      </c>
    </row>
    <row r="1079" spans="1:3" ht="30" x14ac:dyDescent="0.25">
      <c r="A1079" s="2" t="s">
        <v>777</v>
      </c>
      <c r="B1079" s="671" t="str">
        <f t="shared" si="25"/>
        <v>Remiami projektai, susiję su sumanių kaimų strategijomis (aktualu rodikliui L807)</v>
      </c>
      <c r="C1079" s="670" t="str">
        <f>'10'!Q79</f>
        <v>Ne</v>
      </c>
    </row>
    <row r="1080" spans="1:3" ht="30" x14ac:dyDescent="0.25">
      <c r="A1080" s="2" t="s">
        <v>778</v>
      </c>
      <c r="B1080" s="671" t="str">
        <f t="shared" si="25"/>
        <v>Remiami projektai, gerinantys paslaugų prieinamumą ir infrastruktūrą (aktualu rodikliui L808)</v>
      </c>
      <c r="C1080" s="670" t="str">
        <f>'10'!Q80</f>
        <v>Ne</v>
      </c>
    </row>
    <row r="1081" spans="1:3" ht="30" x14ac:dyDescent="0.25">
      <c r="A1081" s="2" t="s">
        <v>779</v>
      </c>
      <c r="B1081" s="671" t="str">
        <f t="shared" si="25"/>
        <v>Remiami socialinės įtraukties projektai (aktualu rodikliui L809)</v>
      </c>
      <c r="C1081" s="670" t="str">
        <f>'10'!Q81</f>
        <v>Ne</v>
      </c>
    </row>
    <row r="1082" spans="1:3" x14ac:dyDescent="0.25">
      <c r="A1082" s="2"/>
      <c r="B1082" s="647"/>
      <c r="C1082" s="683"/>
    </row>
    <row r="1083" spans="1:3" x14ac:dyDescent="0.25">
      <c r="A1083" s="1"/>
      <c r="B1083" s="362"/>
      <c r="C1083" s="684" t="str">
        <f>'10'!R6</f>
        <v>15 priemonė</v>
      </c>
    </row>
    <row r="1084" spans="1:3" x14ac:dyDescent="0.25">
      <c r="A1084" s="2" t="s">
        <v>188</v>
      </c>
      <c r="B1084" s="509" t="str">
        <f>B1007</f>
        <v>Priemonės pavadinimas</v>
      </c>
      <c r="C1084" s="668">
        <f>'10'!R7</f>
        <v>0</v>
      </c>
    </row>
    <row r="1085" spans="1:3" x14ac:dyDescent="0.25">
      <c r="A1085" s="2" t="s">
        <v>189</v>
      </c>
      <c r="B1085" s="669" t="str">
        <f t="shared" ref="B1085:B1148" si="26">B1008</f>
        <v>Priemonės rūšis</v>
      </c>
      <c r="C1085" s="668">
        <f>'10'!R8</f>
        <v>0</v>
      </c>
    </row>
    <row r="1086" spans="1:3" ht="30" x14ac:dyDescent="0.25">
      <c r="A1086" s="2" t="s">
        <v>190</v>
      </c>
      <c r="B1086" s="669" t="str">
        <f t="shared" si="26"/>
        <v>VVG teritorijos poreikių, kuriuos tenkina priemonė, skaičius</v>
      </c>
      <c r="C1086" s="668">
        <f>'10'!R9</f>
        <v>0</v>
      </c>
    </row>
    <row r="1087" spans="1:3" x14ac:dyDescent="0.25">
      <c r="A1087" s="2" t="s">
        <v>191</v>
      </c>
      <c r="B1087" s="669" t="str">
        <f t="shared" si="26"/>
        <v>BŽŪP tikslų, kuriuos įgyvendina priemonė, skaičius</v>
      </c>
      <c r="C1087" s="668">
        <f>'10'!R10</f>
        <v>0</v>
      </c>
    </row>
    <row r="1088" spans="1:3" x14ac:dyDescent="0.25">
      <c r="A1088" s="2" t="s">
        <v>192</v>
      </c>
      <c r="B1088" s="669" t="str">
        <f t="shared" si="26"/>
        <v>Pagrindinis BŽŪP tikslas, kurį įgyvendina VPS priemonė</v>
      </c>
      <c r="C1088" s="670" t="str">
        <f>'10'!R11</f>
        <v>Pasirinkite</v>
      </c>
    </row>
    <row r="1089" spans="1:3" ht="30" x14ac:dyDescent="0.25">
      <c r="A1089" s="2" t="s">
        <v>193</v>
      </c>
      <c r="B1089" s="671" t="str">
        <f t="shared" si="26"/>
        <v>Ar priemonė prisideda prie 4 konkretaus BŽŪP tikslo? (tikslas nurodytas 5 lape)</v>
      </c>
      <c r="C1089" s="670" t="str">
        <f>'10'!R12</f>
        <v>Ne</v>
      </c>
    </row>
    <row r="1090" spans="1:3" ht="30" x14ac:dyDescent="0.25">
      <c r="A1090" s="2" t="s">
        <v>194</v>
      </c>
      <c r="B1090" s="671" t="str">
        <f t="shared" si="26"/>
        <v>Ar priemonė prisideda prie 5 konkretaus BŽŪP tikslo? (tikslas nurodytas 5 lape)</v>
      </c>
      <c r="C1090" s="670" t="str">
        <f>'10'!R13</f>
        <v>Ne</v>
      </c>
    </row>
    <row r="1091" spans="1:3" ht="30" x14ac:dyDescent="0.25">
      <c r="A1091" s="2" t="s">
        <v>195</v>
      </c>
      <c r="B1091" s="671" t="str">
        <f t="shared" si="26"/>
        <v>Ar priemonė prisideda prie 6 konkretaus BŽŪP tikslo? (tikslas nurodytas 5 lape)</v>
      </c>
      <c r="C1091" s="670" t="str">
        <f>'10'!R14</f>
        <v>Ne</v>
      </c>
    </row>
    <row r="1092" spans="1:3" ht="30" x14ac:dyDescent="0.25">
      <c r="A1092" s="2" t="s">
        <v>196</v>
      </c>
      <c r="B1092" s="671" t="str">
        <f t="shared" si="26"/>
        <v>Ar priemonė prisideda prie 9 konkretaus BŽŪP tikslo? (tikslas nurodytas 5 lape)</v>
      </c>
      <c r="C1092" s="670" t="str">
        <f>'10'!R15</f>
        <v>Ne</v>
      </c>
    </row>
    <row r="1093" spans="1:3" x14ac:dyDescent="0.25">
      <c r="A1093" s="2" t="s">
        <v>94</v>
      </c>
      <c r="B1093" s="673" t="str">
        <f t="shared" si="26"/>
        <v>A dalis. Priemonės intervencijos logika:</v>
      </c>
      <c r="C1093" s="674"/>
    </row>
    <row r="1094" spans="1:3" ht="45" x14ac:dyDescent="0.25">
      <c r="A1094" s="2" t="s">
        <v>197</v>
      </c>
      <c r="B1094" s="671" t="str">
        <f t="shared" si="26"/>
        <v>Priemonės tikslas, ryšys su pagrindiniu BŽŪP tikslu ir VVG teritorijos poreikiais (problemomis ir (arba) potencialu), ryšys su VPS tema (jei taikoma)</v>
      </c>
      <c r="C1094" s="675">
        <f>'10'!R17</f>
        <v>0</v>
      </c>
    </row>
    <row r="1095" spans="1:3" x14ac:dyDescent="0.25">
      <c r="A1095" s="2" t="s">
        <v>198</v>
      </c>
      <c r="B1095" s="669" t="str">
        <f t="shared" si="26"/>
        <v>Pokytis, kurio siekiama VPS priemone</v>
      </c>
      <c r="C1095" s="675">
        <f>'10'!R18</f>
        <v>0</v>
      </c>
    </row>
    <row r="1096" spans="1:3" ht="30" x14ac:dyDescent="0.25">
      <c r="A1096" s="2" t="s">
        <v>199</v>
      </c>
      <c r="B1096" s="509" t="str">
        <f t="shared" si="26"/>
        <v>Kaip priemonė prisidės prie horizontalaus tikslo d įgyvendinimo? (pildoma, jei taikoma)</v>
      </c>
      <c r="C1096" s="675">
        <f>'10'!R19</f>
        <v>0</v>
      </c>
    </row>
    <row r="1097" spans="1:3" ht="30" x14ac:dyDescent="0.25">
      <c r="A1097" s="2" t="s">
        <v>200</v>
      </c>
      <c r="B1097" s="509" t="str">
        <f t="shared" si="26"/>
        <v>Kaip priemonė prisidės prie horizontalaus tikslo e įgyvendinimo? (pildoma, jei taikoma)</v>
      </c>
      <c r="C1097" s="675">
        <f>'10'!R20</f>
        <v>0</v>
      </c>
    </row>
    <row r="1098" spans="1:3" ht="30" x14ac:dyDescent="0.25">
      <c r="A1098" s="2" t="s">
        <v>201</v>
      </c>
      <c r="B1098" s="509" t="str">
        <f t="shared" si="26"/>
        <v>Kaip priemonė prisidės prie horizontalaus tikslo f įgyvendinimo? (pildoma, jei taikoma)</v>
      </c>
      <c r="C1098" s="675">
        <f>'10'!R21</f>
        <v>0</v>
      </c>
    </row>
    <row r="1099" spans="1:3" ht="30" x14ac:dyDescent="0.25">
      <c r="A1099" s="2" t="s">
        <v>202</v>
      </c>
      <c r="B1099" s="509" t="str">
        <f t="shared" si="26"/>
        <v>Kaip priemonė prisidės prie horizontalaus tikslo i įgyvendinimo? (pildoma, jei taikoma)</v>
      </c>
      <c r="C1099" s="675">
        <f>'10'!R22</f>
        <v>0</v>
      </c>
    </row>
    <row r="1100" spans="1:3" ht="30" x14ac:dyDescent="0.25">
      <c r="A1100" s="2" t="s">
        <v>203</v>
      </c>
      <c r="B1100" s="673" t="str">
        <f t="shared" si="26"/>
        <v>B dalis. Pareiškėjų ir projektų tinkamumo sąlygos, projektų atrankos principai:</v>
      </c>
      <c r="C1100" s="674"/>
    </row>
    <row r="1101" spans="1:3" x14ac:dyDescent="0.25">
      <c r="A1101" s="2" t="s">
        <v>204</v>
      </c>
      <c r="B1101" s="509" t="str">
        <f t="shared" si="26"/>
        <v>Pagal priemonę remiamos veiklos</v>
      </c>
      <c r="C1101" s="675">
        <f>'10'!R24</f>
        <v>0</v>
      </c>
    </row>
    <row r="1102" spans="1:3" ht="30" x14ac:dyDescent="0.25">
      <c r="A1102" s="2" t="s">
        <v>205</v>
      </c>
      <c r="B1102" s="669" t="str">
        <f t="shared" si="26"/>
        <v>Tinkami pareiškėjai ir partneriai (jei taikomas reikalavimas projektus įgyvendinti su partneriais)</v>
      </c>
      <c r="C1102" s="675">
        <f>'10'!R25</f>
        <v>0</v>
      </c>
    </row>
    <row r="1103" spans="1:3" ht="30" x14ac:dyDescent="0.25">
      <c r="A1103" s="2" t="s">
        <v>206</v>
      </c>
      <c r="B1103" s="669" t="str">
        <f t="shared" si="26"/>
        <v>Priemonės tikslinė grupė (pildoma, jei nesutampa su tinkamais pareiškėjais ir (arba) partneriais)</v>
      </c>
      <c r="C1103" s="675">
        <f>'10'!R26</f>
        <v>0</v>
      </c>
    </row>
    <row r="1104" spans="1:3" x14ac:dyDescent="0.25">
      <c r="A1104" s="2" t="s">
        <v>725</v>
      </c>
      <c r="B1104" s="509" t="str">
        <f t="shared" si="26"/>
        <v>Tinkamumo sąlygos pareiškėjams ir projektams</v>
      </c>
      <c r="C1104" s="675">
        <f>'10'!R27</f>
        <v>0</v>
      </c>
    </row>
    <row r="1105" spans="1:3" x14ac:dyDescent="0.25">
      <c r="A1105" s="2" t="s">
        <v>726</v>
      </c>
      <c r="B1105" s="671" t="str">
        <f t="shared" si="26"/>
        <v>Projektų atrankos principai</v>
      </c>
      <c r="C1105" s="675">
        <f>'10'!R28</f>
        <v>0</v>
      </c>
    </row>
    <row r="1106" spans="1:3" x14ac:dyDescent="0.25">
      <c r="A1106" s="2" t="s">
        <v>727</v>
      </c>
      <c r="B1106" s="509" t="str">
        <f t="shared" si="26"/>
        <v>Planuojamų kvietimų teikti paraiškas skaičius</v>
      </c>
      <c r="C1106" s="668">
        <f>'10'!R29</f>
        <v>0</v>
      </c>
    </row>
    <row r="1107" spans="1:3" x14ac:dyDescent="0.25">
      <c r="A1107" s="2" t="s">
        <v>728</v>
      </c>
      <c r="B1107" s="649" t="str">
        <f t="shared" si="26"/>
        <v>C dalis. Paramos dydžiai:</v>
      </c>
      <c r="C1107" s="674"/>
    </row>
    <row r="1108" spans="1:3" x14ac:dyDescent="0.25">
      <c r="A1108" s="2" t="s">
        <v>729</v>
      </c>
      <c r="B1108" s="509" t="str">
        <f t="shared" si="26"/>
        <v>Didžiausia paramos suma vietos projektui, Eur</v>
      </c>
      <c r="C1108" s="675">
        <f>'10'!R31</f>
        <v>0</v>
      </c>
    </row>
    <row r="1109" spans="1:3" x14ac:dyDescent="0.25">
      <c r="A1109" s="2" t="s">
        <v>730</v>
      </c>
      <c r="B1109" s="509" t="str">
        <f t="shared" si="26"/>
        <v xml:space="preserve">Paramos lyginamoji dalis, proc. </v>
      </c>
      <c r="C1109" s="675">
        <f>'10'!R32</f>
        <v>0</v>
      </c>
    </row>
    <row r="1110" spans="1:3" x14ac:dyDescent="0.25">
      <c r="A1110" s="2" t="s">
        <v>731</v>
      </c>
      <c r="B1110" s="509" t="str">
        <f t="shared" si="26"/>
        <v>Planuojama paramos suma priemonei, Eur</v>
      </c>
      <c r="C1110" s="676">
        <f>'10'!R33</f>
        <v>0</v>
      </c>
    </row>
    <row r="1111" spans="1:3" x14ac:dyDescent="0.25">
      <c r="A1111" s="2" t="s">
        <v>732</v>
      </c>
      <c r="B1111" s="509" t="str">
        <f t="shared" si="26"/>
        <v>Planuojama paremti projektų (rodiklis L700)</v>
      </c>
      <c r="C1111" s="677">
        <f>'10'!R34</f>
        <v>0</v>
      </c>
    </row>
    <row r="1112" spans="1:3" x14ac:dyDescent="0.25">
      <c r="A1112" s="2" t="s">
        <v>733</v>
      </c>
      <c r="B1112" s="509" t="str">
        <f t="shared" si="26"/>
        <v>Paaiškinimas, kaip nustatyta rodiklio L700 reikšmė</v>
      </c>
      <c r="C1112" s="675">
        <f>'10'!R35</f>
        <v>0</v>
      </c>
    </row>
    <row r="1113" spans="1:3" ht="30" x14ac:dyDescent="0.25">
      <c r="A1113" s="2" t="s">
        <v>734</v>
      </c>
      <c r="B1113" s="649" t="str">
        <f t="shared" si="26"/>
        <v>D dalis. Priemonės indėlis į ES ir nacionalinių horizontaliųjų principų įgyvendinimą:</v>
      </c>
      <c r="C1113" s="674"/>
    </row>
    <row r="1114" spans="1:3" x14ac:dyDescent="0.25">
      <c r="A1114" s="2" t="s">
        <v>735</v>
      </c>
      <c r="B1114" s="678" t="str">
        <f t="shared" si="26"/>
        <v>Subregioninės vietovės principas:</v>
      </c>
      <c r="C1114" s="674"/>
    </row>
    <row r="1115" spans="1:3" ht="30" x14ac:dyDescent="0.25">
      <c r="A1115" s="2" t="s">
        <v>736</v>
      </c>
      <c r="B1115" s="509" t="str">
        <f t="shared" si="26"/>
        <v>Ar siekiama, kad pagal priemonę finansuojami projektai apimtų visas VVG teritorijos seniūnijas?</v>
      </c>
      <c r="C1115" s="670" t="str">
        <f>'10'!R38</f>
        <v>Ne</v>
      </c>
    </row>
    <row r="1116" spans="1:3" x14ac:dyDescent="0.25">
      <c r="A1116" s="2" t="s">
        <v>737</v>
      </c>
      <c r="B1116" s="509" t="str">
        <f t="shared" si="26"/>
        <v>Pasirinkimo pagrindimas</v>
      </c>
      <c r="C1116" s="675">
        <f>'10'!R39</f>
        <v>0</v>
      </c>
    </row>
    <row r="1117" spans="1:3" x14ac:dyDescent="0.25">
      <c r="A1117" s="2" t="s">
        <v>738</v>
      </c>
      <c r="B1117" s="678" t="str">
        <f t="shared" si="26"/>
        <v>Partnerystės principas:</v>
      </c>
      <c r="C1117" s="674"/>
    </row>
    <row r="1118" spans="1:3" ht="30" x14ac:dyDescent="0.25">
      <c r="A1118" s="2" t="s">
        <v>739</v>
      </c>
      <c r="B1118" s="509" t="str">
        <f t="shared" si="26"/>
        <v>Ar siekiama, kad pagal priemonę finansuojami projektai būtų vykdomi su partneriais?</v>
      </c>
      <c r="C1118" s="670" t="str">
        <f>'10'!R41</f>
        <v>Ne</v>
      </c>
    </row>
    <row r="1119" spans="1:3" x14ac:dyDescent="0.25">
      <c r="A1119" s="2" t="s">
        <v>740</v>
      </c>
      <c r="B1119" s="509" t="str">
        <f t="shared" si="26"/>
        <v>Pasirinkimo pagrindimas</v>
      </c>
      <c r="C1119" s="675">
        <f>'10'!R42</f>
        <v>0</v>
      </c>
    </row>
    <row r="1120" spans="1:3" x14ac:dyDescent="0.25">
      <c r="A1120" s="2" t="s">
        <v>741</v>
      </c>
      <c r="B1120" s="678" t="str">
        <f t="shared" si="26"/>
        <v>Inovacijų principas:</v>
      </c>
      <c r="C1120" s="674"/>
    </row>
    <row r="1121" spans="1:3" ht="30" x14ac:dyDescent="0.25">
      <c r="A1121" s="2" t="s">
        <v>742</v>
      </c>
      <c r="B1121" s="509" t="str">
        <f t="shared" si="26"/>
        <v>Ar siekiama, kad pagal priemonę finansuojami projektai būtų skirti inovacijoms vietos lygiu diegti?</v>
      </c>
      <c r="C1121" s="670" t="str">
        <f>'10'!R44</f>
        <v>Ne</v>
      </c>
    </row>
    <row r="1122" spans="1:3" x14ac:dyDescent="0.25">
      <c r="A1122" s="2" t="s">
        <v>743</v>
      </c>
      <c r="B1122" s="509" t="str">
        <f t="shared" si="26"/>
        <v>Pasirinkimo pagrindimas</v>
      </c>
      <c r="C1122" s="675">
        <f>'10'!R45</f>
        <v>0</v>
      </c>
    </row>
    <row r="1123" spans="1:3" ht="30" x14ac:dyDescent="0.25">
      <c r="A1123" s="2" t="s">
        <v>744</v>
      </c>
      <c r="B1123" s="509" t="str">
        <f t="shared" si="26"/>
        <v>Planuojama paremti projektų, skirtų inovacijoms vietos lygiu diegti (rodiklis L710)</v>
      </c>
      <c r="C1123" s="677">
        <f>'10'!R46</f>
        <v>0</v>
      </c>
    </row>
    <row r="1124" spans="1:3" x14ac:dyDescent="0.25">
      <c r="A1124" s="2" t="s">
        <v>745</v>
      </c>
      <c r="B1124" s="678" t="str">
        <f t="shared" si="26"/>
        <v>Lyčių lygybė ir nediskriminavimas:</v>
      </c>
      <c r="C1124" s="674"/>
    </row>
    <row r="1125" spans="1:3" ht="30" x14ac:dyDescent="0.25">
      <c r="A1125" s="2" t="s">
        <v>746</v>
      </c>
      <c r="B1125" s="509" t="str">
        <f t="shared" si="26"/>
        <v>Ar pagal priemonę finansuojami projektai, skirti lyčių lygybei ir nediskriminavimui?</v>
      </c>
      <c r="C1125" s="670" t="str">
        <f>'10'!R48</f>
        <v>Ne</v>
      </c>
    </row>
    <row r="1126" spans="1:3" x14ac:dyDescent="0.25">
      <c r="A1126" s="2" t="s">
        <v>747</v>
      </c>
      <c r="B1126" s="509" t="str">
        <f t="shared" si="26"/>
        <v>Pasirinkimo pagrindimas (jei taip, kaip bus užtikrinta)</v>
      </c>
      <c r="C1126" s="675">
        <f>'10'!R49</f>
        <v>0</v>
      </c>
    </row>
    <row r="1127" spans="1:3" x14ac:dyDescent="0.25">
      <c r="A1127" s="2" t="s">
        <v>748</v>
      </c>
      <c r="B1127" s="678" t="str">
        <f t="shared" si="26"/>
        <v>Jaunimas:</v>
      </c>
      <c r="C1127" s="674"/>
    </row>
    <row r="1128" spans="1:3" ht="30" x14ac:dyDescent="0.25">
      <c r="A1128" s="2" t="s">
        <v>749</v>
      </c>
      <c r="B1128" s="509" t="str">
        <f t="shared" si="26"/>
        <v>Ar pagal priemonę finansuojami projektai, skirti jaunimui?</v>
      </c>
      <c r="C1128" s="670" t="str">
        <f>'10'!R51</f>
        <v>Ne</v>
      </c>
    </row>
    <row r="1129" spans="1:3" x14ac:dyDescent="0.25">
      <c r="A1129" s="2" t="s">
        <v>750</v>
      </c>
      <c r="B1129" s="509" t="str">
        <f t="shared" si="26"/>
        <v>Pasirinkimo pagrindimas (jei taip, kaip bus užtikrinta)</v>
      </c>
      <c r="C1129" s="675">
        <f>'10'!R52</f>
        <v>0</v>
      </c>
    </row>
    <row r="1130" spans="1:3" x14ac:dyDescent="0.25">
      <c r="A1130" s="2" t="s">
        <v>751</v>
      </c>
      <c r="B1130" s="673" t="str">
        <f t="shared" si="26"/>
        <v>E dalis. Priemonės rezultato rodikliai:</v>
      </c>
      <c r="C1130" s="674"/>
    </row>
    <row r="1131" spans="1:3" x14ac:dyDescent="0.25">
      <c r="A1131" s="2" t="s">
        <v>752</v>
      </c>
      <c r="B1131" s="678" t="str">
        <f t="shared" si="26"/>
        <v>SP rezultato rodiklių taikymas priemonei:</v>
      </c>
      <c r="C1131" s="674"/>
    </row>
    <row r="1132" spans="1:3" x14ac:dyDescent="0.25">
      <c r="A1132" s="2" t="s">
        <v>753</v>
      </c>
      <c r="B1132" s="679" t="str">
        <f t="shared" si="26"/>
        <v>R.3</v>
      </c>
      <c r="C1132" s="685" t="str">
        <f>'10'!R55</f>
        <v>Ne</v>
      </c>
    </row>
    <row r="1133" spans="1:3" x14ac:dyDescent="0.25">
      <c r="A1133" s="2" t="s">
        <v>754</v>
      </c>
      <c r="B1133" s="679" t="str">
        <f t="shared" si="26"/>
        <v>R.37</v>
      </c>
      <c r="C1133" s="685" t="str">
        <f>'10'!R56</f>
        <v>Ne</v>
      </c>
    </row>
    <row r="1134" spans="1:3" x14ac:dyDescent="0.25">
      <c r="A1134" s="2" t="s">
        <v>755</v>
      </c>
      <c r="B1134" s="679" t="str">
        <f t="shared" si="26"/>
        <v>R.39</v>
      </c>
      <c r="C1134" s="685" t="str">
        <f>'10'!R57</f>
        <v>Ne</v>
      </c>
    </row>
    <row r="1135" spans="1:3" x14ac:dyDescent="0.25">
      <c r="A1135" s="2" t="s">
        <v>756</v>
      </c>
      <c r="B1135" s="679" t="str">
        <f t="shared" si="26"/>
        <v>R.41</v>
      </c>
      <c r="C1135" s="685" t="str">
        <f>'10'!R58</f>
        <v>Ne</v>
      </c>
    </row>
    <row r="1136" spans="1:3" x14ac:dyDescent="0.25">
      <c r="A1136" s="2" t="s">
        <v>757</v>
      </c>
      <c r="B1136" s="679" t="str">
        <f t="shared" si="26"/>
        <v>R.42</v>
      </c>
      <c r="C1136" s="685" t="str">
        <f>'10'!R59</f>
        <v>Ne</v>
      </c>
    </row>
    <row r="1137" spans="1:3" x14ac:dyDescent="0.25">
      <c r="A1137" s="2" t="s">
        <v>758</v>
      </c>
      <c r="B1137" s="678" t="str">
        <f t="shared" si="26"/>
        <v>VPS rodiklių taikymas priemonei:</v>
      </c>
      <c r="C1137" s="686"/>
    </row>
    <row r="1138" spans="1:3" x14ac:dyDescent="0.25">
      <c r="A1138" s="2" t="s">
        <v>759</v>
      </c>
      <c r="B1138" s="679" t="str">
        <f t="shared" si="26"/>
        <v>ŠIRV-P.1</v>
      </c>
      <c r="C1138" s="685" t="str">
        <f>'10'!R61</f>
        <v>Ne</v>
      </c>
    </row>
    <row r="1139" spans="1:3" x14ac:dyDescent="0.25">
      <c r="A1139" s="2" t="s">
        <v>760</v>
      </c>
      <c r="B1139" s="679" t="str">
        <f t="shared" si="26"/>
        <v>ŠIRV-P.2</v>
      </c>
      <c r="C1139" s="685" t="str">
        <f>'10'!R62</f>
        <v>Ne</v>
      </c>
    </row>
    <row r="1140" spans="1:3" x14ac:dyDescent="0.25">
      <c r="A1140" s="2" t="s">
        <v>761</v>
      </c>
      <c r="B1140" s="679" t="str">
        <f t="shared" si="26"/>
        <v>ŠIRV-P.3</v>
      </c>
      <c r="C1140" s="685" t="str">
        <f>'10'!R63</f>
        <v>Ne</v>
      </c>
    </row>
    <row r="1141" spans="1:3" x14ac:dyDescent="0.25">
      <c r="A1141" s="2" t="s">
        <v>762</v>
      </c>
      <c r="B1141" s="679" t="str">
        <f t="shared" si="26"/>
        <v>ŠIRV-P.4</v>
      </c>
      <c r="C1141" s="685" t="str">
        <f>'10'!R64</f>
        <v>Ne</v>
      </c>
    </row>
    <row r="1142" spans="1:3" x14ac:dyDescent="0.25">
      <c r="A1142" s="2" t="s">
        <v>763</v>
      </c>
      <c r="B1142" s="679" t="str">
        <f t="shared" si="26"/>
        <v>ŠIRV-P.5</v>
      </c>
      <c r="C1142" s="685" t="str">
        <f>'10'!R65</f>
        <v>Ne</v>
      </c>
    </row>
    <row r="1143" spans="1:3" x14ac:dyDescent="0.25">
      <c r="A1143" s="2" t="s">
        <v>764</v>
      </c>
      <c r="B1143" s="679" t="str">
        <f t="shared" si="26"/>
        <v>ŠIRV-P.6</v>
      </c>
      <c r="C1143" s="685" t="str">
        <f>'10'!R66</f>
        <v>Ne</v>
      </c>
    </row>
    <row r="1144" spans="1:3" x14ac:dyDescent="0.25">
      <c r="A1144" s="2" t="s">
        <v>765</v>
      </c>
      <c r="B1144" s="679" t="str">
        <f t="shared" si="26"/>
        <v>ŠIRV-P.7</v>
      </c>
      <c r="C1144" s="685" t="str">
        <f>'10'!R67</f>
        <v>Ne</v>
      </c>
    </row>
    <row r="1145" spans="1:3" x14ac:dyDescent="0.25">
      <c r="A1145" s="2" t="s">
        <v>766</v>
      </c>
      <c r="B1145" s="679" t="str">
        <f t="shared" si="26"/>
        <v>ŠIRV-P.8</v>
      </c>
      <c r="C1145" s="685" t="str">
        <f>'10'!R68</f>
        <v>Ne</v>
      </c>
    </row>
    <row r="1146" spans="1:3" x14ac:dyDescent="0.25">
      <c r="A1146" s="2" t="s">
        <v>767</v>
      </c>
      <c r="B1146" s="679" t="str">
        <f t="shared" si="26"/>
        <v>ŠIRV-P.9</v>
      </c>
      <c r="C1146" s="685" t="str">
        <f>'10'!R69</f>
        <v>Ne</v>
      </c>
    </row>
    <row r="1147" spans="1:3" x14ac:dyDescent="0.25">
      <c r="A1147" s="2" t="s">
        <v>768</v>
      </c>
      <c r="B1147" s="681" t="str">
        <f t="shared" si="26"/>
        <v>ŠIRV-P.10</v>
      </c>
      <c r="C1147" s="687" t="str">
        <f>'10'!R70</f>
        <v>Ne</v>
      </c>
    </row>
    <row r="1148" spans="1:3" x14ac:dyDescent="0.25">
      <c r="A1148" s="2" t="s">
        <v>769</v>
      </c>
      <c r="B1148" s="673" t="str">
        <f t="shared" si="26"/>
        <v>F dalis. Pagal priemonę remiamų projektų pobūdis:</v>
      </c>
      <c r="C1148" s="674"/>
    </row>
    <row r="1149" spans="1:3" x14ac:dyDescent="0.25">
      <c r="A1149" s="2" t="s">
        <v>770</v>
      </c>
      <c r="B1149" s="669" t="str">
        <f t="shared" ref="B1149:B1158" si="27">B1072</f>
        <v>Remiami pelno projektai</v>
      </c>
      <c r="C1149" s="670" t="str">
        <f>'10'!R72</f>
        <v>Ne</v>
      </c>
    </row>
    <row r="1150" spans="1:3" ht="60" x14ac:dyDescent="0.25">
      <c r="A1150" s="2" t="s">
        <v>771</v>
      </c>
      <c r="B1150" s="671" t="str">
        <f t="shared" si="27"/>
        <v>Remiami projektai, susiję su žinių perdavimu, įskaitant konsultacijas, mokymą ir keitimąsi žiniomis apie tvarią, ekonominę, socialinę, aplinką ir klimatą tausojančią veiklą (aktualu rodikliui L801)</v>
      </c>
      <c r="C1150" s="670" t="str">
        <f>'10'!R73</f>
        <v>Ne</v>
      </c>
    </row>
    <row r="1151" spans="1:3" ht="75" x14ac:dyDescent="0.25">
      <c r="A1151" s="2" t="s">
        <v>772</v>
      </c>
      <c r="B1151" s="671" t="str">
        <f t="shared" si="27"/>
        <v>Remiami projektai, susiję su gamintojų organizacijomis, vietinėmis rinkomis, trumpomis tiekimo grandinėmis ir kokybės schemomis, įskaitant paramą investicijoms, rinkodaros veiklą ir kt. (aktualu rodikliui L802)</v>
      </c>
      <c r="C1151" s="670" t="str">
        <f>'10'!R74</f>
        <v>Ne</v>
      </c>
    </row>
    <row r="1152" spans="1:3" ht="45" x14ac:dyDescent="0.25">
      <c r="A1152" s="2" t="s">
        <v>773</v>
      </c>
      <c r="B1152" s="671" t="str">
        <f t="shared" si="27"/>
        <v>Remiami projektai, susiję su atsinaujinančios energijos gamybos pajėgumais, įskaitant biologinę (aktualu rodikliui L803)</v>
      </c>
      <c r="C1152" s="670" t="str">
        <f>'10'!R75</f>
        <v>Ne</v>
      </c>
    </row>
    <row r="1153" spans="1:3" ht="60" x14ac:dyDescent="0.25">
      <c r="A1153" s="2" t="s">
        <v>774</v>
      </c>
      <c r="B1153" s="671" t="str">
        <f t="shared" si="27"/>
        <v>Remiami projektai, prisidedantys prie aplinkos tvarumo, klimato kaitos švelninimo bei prisitaikymo prie jos tikslų įgyvendinimo kaimo vietovėse (aktualu rodikliui L804)</v>
      </c>
      <c r="C1153" s="670" t="str">
        <f>'10'!R76</f>
        <v>Ne</v>
      </c>
    </row>
    <row r="1154" spans="1:3" ht="30" x14ac:dyDescent="0.25">
      <c r="A1154" s="2" t="s">
        <v>775</v>
      </c>
      <c r="B1154" s="671" t="str">
        <f t="shared" si="27"/>
        <v>Remiami projektai, kurie kuria darbo vietas (aktualu rodikliui L805)</v>
      </c>
      <c r="C1154" s="670" t="str">
        <f>'10'!R77</f>
        <v>Ne</v>
      </c>
    </row>
    <row r="1155" spans="1:3" ht="30" x14ac:dyDescent="0.25">
      <c r="A1155" s="2" t="s">
        <v>776</v>
      </c>
      <c r="B1155" s="671" t="str">
        <f t="shared" si="27"/>
        <v>Remiami kaimo verslų, įskaitant bioekonomiką, projektai (aktualu rodikliui L 806)</v>
      </c>
      <c r="C1155" s="670" t="str">
        <f>'10'!R78</f>
        <v>Ne</v>
      </c>
    </row>
    <row r="1156" spans="1:3" ht="30" x14ac:dyDescent="0.25">
      <c r="A1156" s="2" t="s">
        <v>777</v>
      </c>
      <c r="B1156" s="671" t="str">
        <f t="shared" si="27"/>
        <v>Remiami projektai, susiję su sumanių kaimų strategijomis (aktualu rodikliui L807)</v>
      </c>
      <c r="C1156" s="670" t="str">
        <f>'10'!R79</f>
        <v>Ne</v>
      </c>
    </row>
    <row r="1157" spans="1:3" ht="30" x14ac:dyDescent="0.25">
      <c r="A1157" s="2" t="s">
        <v>778</v>
      </c>
      <c r="B1157" s="671" t="str">
        <f t="shared" si="27"/>
        <v>Remiami projektai, gerinantys paslaugų prieinamumą ir infrastruktūrą (aktualu rodikliui L808)</v>
      </c>
      <c r="C1157" s="670" t="str">
        <f>'10'!R80</f>
        <v>Ne</v>
      </c>
    </row>
    <row r="1158" spans="1:3" ht="30" x14ac:dyDescent="0.25">
      <c r="A1158" s="2" t="s">
        <v>779</v>
      </c>
      <c r="B1158" s="671" t="str">
        <f t="shared" si="27"/>
        <v>Remiami socialinės įtraukties projektai (aktualu rodikliui L809)</v>
      </c>
      <c r="C1158" s="670" t="str">
        <f>'10'!R81</f>
        <v>Ne</v>
      </c>
    </row>
    <row r="1159" spans="1:3" x14ac:dyDescent="0.25">
      <c r="B1159" s="647"/>
      <c r="C1159" s="683"/>
    </row>
    <row r="1160" spans="1:3" x14ac:dyDescent="0.25">
      <c r="A1160" s="1"/>
      <c r="B1160" s="362"/>
      <c r="C1160" s="684" t="str">
        <f>'10'!S6</f>
        <v>16 priemonė</v>
      </c>
    </row>
    <row r="1161" spans="1:3" x14ac:dyDescent="0.25">
      <c r="A1161" s="2" t="s">
        <v>188</v>
      </c>
      <c r="B1161" s="509" t="str">
        <f>B1084</f>
        <v>Priemonės pavadinimas</v>
      </c>
      <c r="C1161" s="668">
        <f>'10'!S7</f>
        <v>0</v>
      </c>
    </row>
    <row r="1162" spans="1:3" x14ac:dyDescent="0.25">
      <c r="A1162" s="2" t="s">
        <v>189</v>
      </c>
      <c r="B1162" s="669" t="str">
        <f t="shared" ref="B1162:B1225" si="28">B1085</f>
        <v>Priemonės rūšis</v>
      </c>
      <c r="C1162" s="668">
        <f>'10'!S8</f>
        <v>0</v>
      </c>
    </row>
    <row r="1163" spans="1:3" ht="30" x14ac:dyDescent="0.25">
      <c r="A1163" s="2" t="s">
        <v>190</v>
      </c>
      <c r="B1163" s="669" t="str">
        <f t="shared" si="28"/>
        <v>VVG teritorijos poreikių, kuriuos tenkina priemonė, skaičius</v>
      </c>
      <c r="C1163" s="668">
        <f>'10'!S9</f>
        <v>0</v>
      </c>
    </row>
    <row r="1164" spans="1:3" x14ac:dyDescent="0.25">
      <c r="A1164" s="2" t="s">
        <v>191</v>
      </c>
      <c r="B1164" s="669" t="str">
        <f t="shared" si="28"/>
        <v>BŽŪP tikslų, kuriuos įgyvendina priemonė, skaičius</v>
      </c>
      <c r="C1164" s="668">
        <f>'10'!S10</f>
        <v>0</v>
      </c>
    </row>
    <row r="1165" spans="1:3" x14ac:dyDescent="0.25">
      <c r="A1165" s="2" t="s">
        <v>192</v>
      </c>
      <c r="B1165" s="669" t="str">
        <f t="shared" si="28"/>
        <v>Pagrindinis BŽŪP tikslas, kurį įgyvendina VPS priemonė</v>
      </c>
      <c r="C1165" s="670" t="str">
        <f>'10'!S11</f>
        <v>Pasirinkite</v>
      </c>
    </row>
    <row r="1166" spans="1:3" ht="30" x14ac:dyDescent="0.25">
      <c r="A1166" s="2" t="s">
        <v>193</v>
      </c>
      <c r="B1166" s="671" t="str">
        <f t="shared" si="28"/>
        <v>Ar priemonė prisideda prie 4 konkretaus BŽŪP tikslo? (tikslas nurodytas 5 lape)</v>
      </c>
      <c r="C1166" s="670" t="str">
        <f>'10'!S12</f>
        <v>Ne</v>
      </c>
    </row>
    <row r="1167" spans="1:3" ht="30" x14ac:dyDescent="0.25">
      <c r="A1167" s="2" t="s">
        <v>194</v>
      </c>
      <c r="B1167" s="671" t="str">
        <f t="shared" si="28"/>
        <v>Ar priemonė prisideda prie 5 konkretaus BŽŪP tikslo? (tikslas nurodytas 5 lape)</v>
      </c>
      <c r="C1167" s="670" t="str">
        <f>'10'!S13</f>
        <v>Ne</v>
      </c>
    </row>
    <row r="1168" spans="1:3" ht="30" x14ac:dyDescent="0.25">
      <c r="A1168" s="2" t="s">
        <v>195</v>
      </c>
      <c r="B1168" s="671" t="str">
        <f t="shared" si="28"/>
        <v>Ar priemonė prisideda prie 6 konkretaus BŽŪP tikslo? (tikslas nurodytas 5 lape)</v>
      </c>
      <c r="C1168" s="670" t="str">
        <f>'10'!S14</f>
        <v>Ne</v>
      </c>
    </row>
    <row r="1169" spans="1:3" ht="30" x14ac:dyDescent="0.25">
      <c r="A1169" s="2" t="s">
        <v>196</v>
      </c>
      <c r="B1169" s="671" t="str">
        <f t="shared" si="28"/>
        <v>Ar priemonė prisideda prie 9 konkretaus BŽŪP tikslo? (tikslas nurodytas 5 lape)</v>
      </c>
      <c r="C1169" s="670" t="str">
        <f>'10'!S15</f>
        <v>Ne</v>
      </c>
    </row>
    <row r="1170" spans="1:3" x14ac:dyDescent="0.25">
      <c r="A1170" s="2" t="s">
        <v>94</v>
      </c>
      <c r="B1170" s="673" t="str">
        <f t="shared" si="28"/>
        <v>A dalis. Priemonės intervencijos logika:</v>
      </c>
      <c r="C1170" s="674"/>
    </row>
    <row r="1171" spans="1:3" ht="45" x14ac:dyDescent="0.25">
      <c r="A1171" s="2" t="s">
        <v>197</v>
      </c>
      <c r="B1171" s="671" t="str">
        <f t="shared" si="28"/>
        <v>Priemonės tikslas, ryšys su pagrindiniu BŽŪP tikslu ir VVG teritorijos poreikiais (problemomis ir (arba) potencialu), ryšys su VPS tema (jei taikoma)</v>
      </c>
      <c r="C1171" s="675">
        <f>'10'!S17</f>
        <v>0</v>
      </c>
    </row>
    <row r="1172" spans="1:3" x14ac:dyDescent="0.25">
      <c r="A1172" s="2" t="s">
        <v>198</v>
      </c>
      <c r="B1172" s="669" t="str">
        <f t="shared" si="28"/>
        <v>Pokytis, kurio siekiama VPS priemone</v>
      </c>
      <c r="C1172" s="675">
        <f>'10'!S18</f>
        <v>0</v>
      </c>
    </row>
    <row r="1173" spans="1:3" ht="30" x14ac:dyDescent="0.25">
      <c r="A1173" s="2" t="s">
        <v>199</v>
      </c>
      <c r="B1173" s="509" t="str">
        <f t="shared" si="28"/>
        <v>Kaip priemonė prisidės prie horizontalaus tikslo d įgyvendinimo? (pildoma, jei taikoma)</v>
      </c>
      <c r="C1173" s="675">
        <f>'10'!S19</f>
        <v>0</v>
      </c>
    </row>
    <row r="1174" spans="1:3" ht="30" x14ac:dyDescent="0.25">
      <c r="A1174" s="2" t="s">
        <v>200</v>
      </c>
      <c r="B1174" s="509" t="str">
        <f t="shared" si="28"/>
        <v>Kaip priemonė prisidės prie horizontalaus tikslo e įgyvendinimo? (pildoma, jei taikoma)</v>
      </c>
      <c r="C1174" s="675">
        <f>'10'!S20</f>
        <v>0</v>
      </c>
    </row>
    <row r="1175" spans="1:3" ht="30" x14ac:dyDescent="0.25">
      <c r="A1175" s="2" t="s">
        <v>201</v>
      </c>
      <c r="B1175" s="509" t="str">
        <f t="shared" si="28"/>
        <v>Kaip priemonė prisidės prie horizontalaus tikslo f įgyvendinimo? (pildoma, jei taikoma)</v>
      </c>
      <c r="C1175" s="675">
        <f>'10'!S21</f>
        <v>0</v>
      </c>
    </row>
    <row r="1176" spans="1:3" ht="30" x14ac:dyDescent="0.25">
      <c r="A1176" s="2" t="s">
        <v>202</v>
      </c>
      <c r="B1176" s="509" t="str">
        <f t="shared" si="28"/>
        <v>Kaip priemonė prisidės prie horizontalaus tikslo i įgyvendinimo? (pildoma, jei taikoma)</v>
      </c>
      <c r="C1176" s="675">
        <f>'10'!S22</f>
        <v>0</v>
      </c>
    </row>
    <row r="1177" spans="1:3" ht="30" x14ac:dyDescent="0.25">
      <c r="A1177" s="2" t="s">
        <v>203</v>
      </c>
      <c r="B1177" s="673" t="str">
        <f t="shared" si="28"/>
        <v>B dalis. Pareiškėjų ir projektų tinkamumo sąlygos, projektų atrankos principai:</v>
      </c>
      <c r="C1177" s="674"/>
    </row>
    <row r="1178" spans="1:3" x14ac:dyDescent="0.25">
      <c r="A1178" s="2" t="s">
        <v>204</v>
      </c>
      <c r="B1178" s="509" t="str">
        <f t="shared" si="28"/>
        <v>Pagal priemonę remiamos veiklos</v>
      </c>
      <c r="C1178" s="675">
        <f>'10'!S24</f>
        <v>0</v>
      </c>
    </row>
    <row r="1179" spans="1:3" ht="30" x14ac:dyDescent="0.25">
      <c r="A1179" s="2" t="s">
        <v>205</v>
      </c>
      <c r="B1179" s="669" t="str">
        <f t="shared" si="28"/>
        <v>Tinkami pareiškėjai ir partneriai (jei taikomas reikalavimas projektus įgyvendinti su partneriais)</v>
      </c>
      <c r="C1179" s="675">
        <f>'10'!S25</f>
        <v>0</v>
      </c>
    </row>
    <row r="1180" spans="1:3" ht="30" x14ac:dyDescent="0.25">
      <c r="A1180" s="2" t="s">
        <v>206</v>
      </c>
      <c r="B1180" s="669" t="str">
        <f t="shared" si="28"/>
        <v>Priemonės tikslinė grupė (pildoma, jei nesutampa su tinkamais pareiškėjais ir (arba) partneriais)</v>
      </c>
      <c r="C1180" s="675">
        <f>'10'!S26</f>
        <v>0</v>
      </c>
    </row>
    <row r="1181" spans="1:3" x14ac:dyDescent="0.25">
      <c r="A1181" s="2" t="s">
        <v>725</v>
      </c>
      <c r="B1181" s="509" t="str">
        <f t="shared" si="28"/>
        <v>Tinkamumo sąlygos pareiškėjams ir projektams</v>
      </c>
      <c r="C1181" s="675">
        <f>'10'!S27</f>
        <v>0</v>
      </c>
    </row>
    <row r="1182" spans="1:3" x14ac:dyDescent="0.25">
      <c r="A1182" s="2" t="s">
        <v>726</v>
      </c>
      <c r="B1182" s="671" t="str">
        <f t="shared" si="28"/>
        <v>Projektų atrankos principai</v>
      </c>
      <c r="C1182" s="675">
        <f>'10'!S28</f>
        <v>0</v>
      </c>
    </row>
    <row r="1183" spans="1:3" x14ac:dyDescent="0.25">
      <c r="A1183" s="2" t="s">
        <v>727</v>
      </c>
      <c r="B1183" s="509" t="str">
        <f t="shared" si="28"/>
        <v>Planuojamų kvietimų teikti paraiškas skaičius</v>
      </c>
      <c r="C1183" s="668">
        <f>'10'!S29</f>
        <v>0</v>
      </c>
    </row>
    <row r="1184" spans="1:3" x14ac:dyDescent="0.25">
      <c r="A1184" s="2" t="s">
        <v>728</v>
      </c>
      <c r="B1184" s="649" t="str">
        <f t="shared" si="28"/>
        <v>C dalis. Paramos dydžiai:</v>
      </c>
      <c r="C1184" s="674"/>
    </row>
    <row r="1185" spans="1:3" x14ac:dyDescent="0.25">
      <c r="A1185" s="2" t="s">
        <v>729</v>
      </c>
      <c r="B1185" s="509" t="str">
        <f t="shared" si="28"/>
        <v>Didžiausia paramos suma vietos projektui, Eur</v>
      </c>
      <c r="C1185" s="675">
        <f>'10'!S31</f>
        <v>0</v>
      </c>
    </row>
    <row r="1186" spans="1:3" x14ac:dyDescent="0.25">
      <c r="A1186" s="2" t="s">
        <v>730</v>
      </c>
      <c r="B1186" s="509" t="str">
        <f t="shared" si="28"/>
        <v xml:space="preserve">Paramos lyginamoji dalis, proc. </v>
      </c>
      <c r="C1186" s="675">
        <f>'10'!S32</f>
        <v>0</v>
      </c>
    </row>
    <row r="1187" spans="1:3" x14ac:dyDescent="0.25">
      <c r="A1187" s="2" t="s">
        <v>731</v>
      </c>
      <c r="B1187" s="509" t="str">
        <f t="shared" si="28"/>
        <v>Planuojama paramos suma priemonei, Eur</v>
      </c>
      <c r="C1187" s="676">
        <f>'10'!S33</f>
        <v>0</v>
      </c>
    </row>
    <row r="1188" spans="1:3" x14ac:dyDescent="0.25">
      <c r="A1188" s="2" t="s">
        <v>732</v>
      </c>
      <c r="B1188" s="509" t="str">
        <f t="shared" si="28"/>
        <v>Planuojama paremti projektų (rodiklis L700)</v>
      </c>
      <c r="C1188" s="677">
        <f>'10'!S34</f>
        <v>0</v>
      </c>
    </row>
    <row r="1189" spans="1:3" x14ac:dyDescent="0.25">
      <c r="A1189" s="2" t="s">
        <v>733</v>
      </c>
      <c r="B1189" s="509" t="str">
        <f t="shared" si="28"/>
        <v>Paaiškinimas, kaip nustatyta rodiklio L700 reikšmė</v>
      </c>
      <c r="C1189" s="675">
        <f>'10'!S35</f>
        <v>0</v>
      </c>
    </row>
    <row r="1190" spans="1:3" ht="30" x14ac:dyDescent="0.25">
      <c r="A1190" s="2" t="s">
        <v>734</v>
      </c>
      <c r="B1190" s="649" t="str">
        <f t="shared" si="28"/>
        <v>D dalis. Priemonės indėlis į ES ir nacionalinių horizontaliųjų principų įgyvendinimą:</v>
      </c>
      <c r="C1190" s="674"/>
    </row>
    <row r="1191" spans="1:3" x14ac:dyDescent="0.25">
      <c r="A1191" s="2" t="s">
        <v>735</v>
      </c>
      <c r="B1191" s="678" t="str">
        <f t="shared" si="28"/>
        <v>Subregioninės vietovės principas:</v>
      </c>
      <c r="C1191" s="674"/>
    </row>
    <row r="1192" spans="1:3" ht="30" x14ac:dyDescent="0.25">
      <c r="A1192" s="2" t="s">
        <v>736</v>
      </c>
      <c r="B1192" s="509" t="str">
        <f t="shared" si="28"/>
        <v>Ar siekiama, kad pagal priemonę finansuojami projektai apimtų visas VVG teritorijos seniūnijas?</v>
      </c>
      <c r="C1192" s="670" t="str">
        <f>'10'!S38</f>
        <v>Ne</v>
      </c>
    </row>
    <row r="1193" spans="1:3" x14ac:dyDescent="0.25">
      <c r="A1193" s="2" t="s">
        <v>737</v>
      </c>
      <c r="B1193" s="509" t="str">
        <f t="shared" si="28"/>
        <v>Pasirinkimo pagrindimas</v>
      </c>
      <c r="C1193" s="675">
        <f>'10'!S39</f>
        <v>0</v>
      </c>
    </row>
    <row r="1194" spans="1:3" x14ac:dyDescent="0.25">
      <c r="A1194" s="2" t="s">
        <v>738</v>
      </c>
      <c r="B1194" s="678" t="str">
        <f t="shared" si="28"/>
        <v>Partnerystės principas:</v>
      </c>
      <c r="C1194" s="674"/>
    </row>
    <row r="1195" spans="1:3" ht="30" x14ac:dyDescent="0.25">
      <c r="A1195" s="2" t="s">
        <v>739</v>
      </c>
      <c r="B1195" s="509" t="str">
        <f t="shared" si="28"/>
        <v>Ar siekiama, kad pagal priemonę finansuojami projektai būtų vykdomi su partneriais?</v>
      </c>
      <c r="C1195" s="670" t="str">
        <f>'10'!S41</f>
        <v>Ne</v>
      </c>
    </row>
    <row r="1196" spans="1:3" x14ac:dyDescent="0.25">
      <c r="A1196" s="2" t="s">
        <v>740</v>
      </c>
      <c r="B1196" s="509" t="str">
        <f t="shared" si="28"/>
        <v>Pasirinkimo pagrindimas</v>
      </c>
      <c r="C1196" s="675">
        <f>'10'!S42</f>
        <v>0</v>
      </c>
    </row>
    <row r="1197" spans="1:3" x14ac:dyDescent="0.25">
      <c r="A1197" s="2" t="s">
        <v>741</v>
      </c>
      <c r="B1197" s="678" t="str">
        <f t="shared" si="28"/>
        <v>Inovacijų principas:</v>
      </c>
      <c r="C1197" s="674"/>
    </row>
    <row r="1198" spans="1:3" ht="30" x14ac:dyDescent="0.25">
      <c r="A1198" s="2" t="s">
        <v>742</v>
      </c>
      <c r="B1198" s="509" t="str">
        <f t="shared" si="28"/>
        <v>Ar siekiama, kad pagal priemonę finansuojami projektai būtų skirti inovacijoms vietos lygiu diegti?</v>
      </c>
      <c r="C1198" s="670" t="str">
        <f>'10'!S44</f>
        <v>Ne</v>
      </c>
    </row>
    <row r="1199" spans="1:3" x14ac:dyDescent="0.25">
      <c r="A1199" s="2" t="s">
        <v>743</v>
      </c>
      <c r="B1199" s="509" t="str">
        <f t="shared" si="28"/>
        <v>Pasirinkimo pagrindimas</v>
      </c>
      <c r="C1199" s="675">
        <f>'10'!S45</f>
        <v>0</v>
      </c>
    </row>
    <row r="1200" spans="1:3" ht="30" x14ac:dyDescent="0.25">
      <c r="A1200" s="2" t="s">
        <v>744</v>
      </c>
      <c r="B1200" s="509" t="str">
        <f t="shared" si="28"/>
        <v>Planuojama paremti projektų, skirtų inovacijoms vietos lygiu diegti (rodiklis L710)</v>
      </c>
      <c r="C1200" s="677">
        <f>'10'!S46</f>
        <v>0</v>
      </c>
    </row>
    <row r="1201" spans="1:3" x14ac:dyDescent="0.25">
      <c r="A1201" s="2" t="s">
        <v>745</v>
      </c>
      <c r="B1201" s="678" t="str">
        <f t="shared" si="28"/>
        <v>Lyčių lygybė ir nediskriminavimas:</v>
      </c>
      <c r="C1201" s="674"/>
    </row>
    <row r="1202" spans="1:3" ht="30" x14ac:dyDescent="0.25">
      <c r="A1202" s="2" t="s">
        <v>746</v>
      </c>
      <c r="B1202" s="509" t="str">
        <f t="shared" si="28"/>
        <v>Ar pagal priemonę finansuojami projektai, skirti lyčių lygybei ir nediskriminavimui?</v>
      </c>
      <c r="C1202" s="670" t="str">
        <f>'10'!S48</f>
        <v>Ne</v>
      </c>
    </row>
    <row r="1203" spans="1:3" x14ac:dyDescent="0.25">
      <c r="A1203" s="2" t="s">
        <v>747</v>
      </c>
      <c r="B1203" s="509" t="str">
        <f t="shared" si="28"/>
        <v>Pasirinkimo pagrindimas (jei taip, kaip bus užtikrinta)</v>
      </c>
      <c r="C1203" s="675">
        <f>'10'!S49</f>
        <v>0</v>
      </c>
    </row>
    <row r="1204" spans="1:3" x14ac:dyDescent="0.25">
      <c r="A1204" s="2" t="s">
        <v>748</v>
      </c>
      <c r="B1204" s="678" t="str">
        <f t="shared" si="28"/>
        <v>Jaunimas:</v>
      </c>
      <c r="C1204" s="674"/>
    </row>
    <row r="1205" spans="1:3" ht="30" x14ac:dyDescent="0.25">
      <c r="A1205" s="2" t="s">
        <v>749</v>
      </c>
      <c r="B1205" s="509" t="str">
        <f t="shared" si="28"/>
        <v>Ar pagal priemonę finansuojami projektai, skirti jaunimui?</v>
      </c>
      <c r="C1205" s="670" t="str">
        <f>'10'!S51</f>
        <v>Ne</v>
      </c>
    </row>
    <row r="1206" spans="1:3" x14ac:dyDescent="0.25">
      <c r="A1206" s="2" t="s">
        <v>750</v>
      </c>
      <c r="B1206" s="509" t="str">
        <f t="shared" si="28"/>
        <v>Pasirinkimo pagrindimas (jei taip, kaip bus užtikrinta)</v>
      </c>
      <c r="C1206" s="675">
        <f>'10'!S52</f>
        <v>0</v>
      </c>
    </row>
    <row r="1207" spans="1:3" x14ac:dyDescent="0.25">
      <c r="A1207" s="2" t="s">
        <v>751</v>
      </c>
      <c r="B1207" s="673" t="str">
        <f t="shared" si="28"/>
        <v>E dalis. Priemonės rezultato rodikliai:</v>
      </c>
      <c r="C1207" s="674"/>
    </row>
    <row r="1208" spans="1:3" x14ac:dyDescent="0.25">
      <c r="A1208" s="2" t="s">
        <v>752</v>
      </c>
      <c r="B1208" s="678" t="str">
        <f t="shared" si="28"/>
        <v>SP rezultato rodiklių taikymas priemonei:</v>
      </c>
      <c r="C1208" s="674"/>
    </row>
    <row r="1209" spans="1:3" x14ac:dyDescent="0.25">
      <c r="A1209" s="2" t="s">
        <v>753</v>
      </c>
      <c r="B1209" s="679" t="str">
        <f t="shared" si="28"/>
        <v>R.3</v>
      </c>
      <c r="C1209" s="685" t="str">
        <f>'10'!S55</f>
        <v>Ne</v>
      </c>
    </row>
    <row r="1210" spans="1:3" x14ac:dyDescent="0.25">
      <c r="A1210" s="2" t="s">
        <v>754</v>
      </c>
      <c r="B1210" s="679" t="str">
        <f t="shared" si="28"/>
        <v>R.37</v>
      </c>
      <c r="C1210" s="685" t="str">
        <f>'10'!S56</f>
        <v>Ne</v>
      </c>
    </row>
    <row r="1211" spans="1:3" x14ac:dyDescent="0.25">
      <c r="A1211" s="2" t="s">
        <v>755</v>
      </c>
      <c r="B1211" s="679" t="str">
        <f t="shared" si="28"/>
        <v>R.39</v>
      </c>
      <c r="C1211" s="685" t="str">
        <f>'10'!S57</f>
        <v>Ne</v>
      </c>
    </row>
    <row r="1212" spans="1:3" x14ac:dyDescent="0.25">
      <c r="A1212" s="2" t="s">
        <v>756</v>
      </c>
      <c r="B1212" s="679" t="str">
        <f t="shared" si="28"/>
        <v>R.41</v>
      </c>
      <c r="C1212" s="685" t="str">
        <f>'10'!S58</f>
        <v>Ne</v>
      </c>
    </row>
    <row r="1213" spans="1:3" x14ac:dyDescent="0.25">
      <c r="A1213" s="2" t="s">
        <v>757</v>
      </c>
      <c r="B1213" s="679" t="str">
        <f t="shared" si="28"/>
        <v>R.42</v>
      </c>
      <c r="C1213" s="685" t="str">
        <f>'10'!S59</f>
        <v>Ne</v>
      </c>
    </row>
    <row r="1214" spans="1:3" x14ac:dyDescent="0.25">
      <c r="A1214" s="2" t="s">
        <v>758</v>
      </c>
      <c r="B1214" s="678" t="str">
        <f t="shared" si="28"/>
        <v>VPS rodiklių taikymas priemonei:</v>
      </c>
      <c r="C1214" s="686"/>
    </row>
    <row r="1215" spans="1:3" x14ac:dyDescent="0.25">
      <c r="A1215" s="2" t="s">
        <v>759</v>
      </c>
      <c r="B1215" s="679" t="str">
        <f t="shared" si="28"/>
        <v>ŠIRV-P.1</v>
      </c>
      <c r="C1215" s="685" t="str">
        <f>'10'!S61</f>
        <v>Ne</v>
      </c>
    </row>
    <row r="1216" spans="1:3" x14ac:dyDescent="0.25">
      <c r="A1216" s="2" t="s">
        <v>760</v>
      </c>
      <c r="B1216" s="679" t="str">
        <f t="shared" si="28"/>
        <v>ŠIRV-P.2</v>
      </c>
      <c r="C1216" s="685" t="str">
        <f>'10'!S62</f>
        <v>Ne</v>
      </c>
    </row>
    <row r="1217" spans="1:3" x14ac:dyDescent="0.25">
      <c r="A1217" s="2" t="s">
        <v>761</v>
      </c>
      <c r="B1217" s="679" t="str">
        <f t="shared" si="28"/>
        <v>ŠIRV-P.3</v>
      </c>
      <c r="C1217" s="685" t="str">
        <f>'10'!S63</f>
        <v>Ne</v>
      </c>
    </row>
    <row r="1218" spans="1:3" x14ac:dyDescent="0.25">
      <c r="A1218" s="2" t="s">
        <v>762</v>
      </c>
      <c r="B1218" s="679" t="str">
        <f t="shared" si="28"/>
        <v>ŠIRV-P.4</v>
      </c>
      <c r="C1218" s="685" t="str">
        <f>'10'!S64</f>
        <v>Ne</v>
      </c>
    </row>
    <row r="1219" spans="1:3" x14ac:dyDescent="0.25">
      <c r="A1219" s="2" t="s">
        <v>763</v>
      </c>
      <c r="B1219" s="679" t="str">
        <f t="shared" si="28"/>
        <v>ŠIRV-P.5</v>
      </c>
      <c r="C1219" s="685" t="str">
        <f>'10'!S65</f>
        <v>Ne</v>
      </c>
    </row>
    <row r="1220" spans="1:3" x14ac:dyDescent="0.25">
      <c r="A1220" s="2" t="s">
        <v>764</v>
      </c>
      <c r="B1220" s="679" t="str">
        <f t="shared" si="28"/>
        <v>ŠIRV-P.6</v>
      </c>
      <c r="C1220" s="685" t="str">
        <f>'10'!S66</f>
        <v>Ne</v>
      </c>
    </row>
    <row r="1221" spans="1:3" x14ac:dyDescent="0.25">
      <c r="A1221" s="2" t="s">
        <v>765</v>
      </c>
      <c r="B1221" s="679" t="str">
        <f t="shared" si="28"/>
        <v>ŠIRV-P.7</v>
      </c>
      <c r="C1221" s="685" t="str">
        <f>'10'!S67</f>
        <v>Ne</v>
      </c>
    </row>
    <row r="1222" spans="1:3" x14ac:dyDescent="0.25">
      <c r="A1222" s="2" t="s">
        <v>766</v>
      </c>
      <c r="B1222" s="679" t="str">
        <f t="shared" si="28"/>
        <v>ŠIRV-P.8</v>
      </c>
      <c r="C1222" s="685" t="str">
        <f>'10'!S68</f>
        <v>Ne</v>
      </c>
    </row>
    <row r="1223" spans="1:3" x14ac:dyDescent="0.25">
      <c r="A1223" s="2" t="s">
        <v>767</v>
      </c>
      <c r="B1223" s="679" t="str">
        <f t="shared" si="28"/>
        <v>ŠIRV-P.9</v>
      </c>
      <c r="C1223" s="685" t="str">
        <f>'10'!S69</f>
        <v>Ne</v>
      </c>
    </row>
    <row r="1224" spans="1:3" x14ac:dyDescent="0.25">
      <c r="A1224" s="2" t="s">
        <v>768</v>
      </c>
      <c r="B1224" s="681" t="str">
        <f t="shared" si="28"/>
        <v>ŠIRV-P.10</v>
      </c>
      <c r="C1224" s="687" t="str">
        <f>'10'!S70</f>
        <v>Ne</v>
      </c>
    </row>
    <row r="1225" spans="1:3" x14ac:dyDescent="0.25">
      <c r="A1225" s="2" t="s">
        <v>769</v>
      </c>
      <c r="B1225" s="673" t="str">
        <f t="shared" si="28"/>
        <v>F dalis. Pagal priemonę remiamų projektų pobūdis:</v>
      </c>
      <c r="C1225" s="674"/>
    </row>
    <row r="1226" spans="1:3" x14ac:dyDescent="0.25">
      <c r="A1226" s="2" t="s">
        <v>770</v>
      </c>
      <c r="B1226" s="669" t="str">
        <f t="shared" ref="B1226:B1235" si="29">B1149</f>
        <v>Remiami pelno projektai</v>
      </c>
      <c r="C1226" s="670" t="str">
        <f>'10'!S72</f>
        <v>Ne</v>
      </c>
    </row>
    <row r="1227" spans="1:3" ht="60" x14ac:dyDescent="0.25">
      <c r="A1227" s="2" t="s">
        <v>771</v>
      </c>
      <c r="B1227" s="671" t="str">
        <f t="shared" si="29"/>
        <v>Remiami projektai, susiję su žinių perdavimu, įskaitant konsultacijas, mokymą ir keitimąsi žiniomis apie tvarią, ekonominę, socialinę, aplinką ir klimatą tausojančią veiklą (aktualu rodikliui L801)</v>
      </c>
      <c r="C1227" s="670" t="str">
        <f>'10'!S73</f>
        <v>Ne</v>
      </c>
    </row>
    <row r="1228" spans="1:3" ht="75" x14ac:dyDescent="0.25">
      <c r="A1228" s="2" t="s">
        <v>772</v>
      </c>
      <c r="B1228" s="671" t="str">
        <f t="shared" si="29"/>
        <v>Remiami projektai, susiję su gamintojų organizacijomis, vietinėmis rinkomis, trumpomis tiekimo grandinėmis ir kokybės schemomis, įskaitant paramą investicijoms, rinkodaros veiklą ir kt. (aktualu rodikliui L802)</v>
      </c>
      <c r="C1228" s="670" t="str">
        <f>'10'!S74</f>
        <v>Ne</v>
      </c>
    </row>
    <row r="1229" spans="1:3" ht="45" x14ac:dyDescent="0.25">
      <c r="A1229" s="2" t="s">
        <v>773</v>
      </c>
      <c r="B1229" s="671" t="str">
        <f t="shared" si="29"/>
        <v>Remiami projektai, susiję su atsinaujinančios energijos gamybos pajėgumais, įskaitant biologinę (aktualu rodikliui L803)</v>
      </c>
      <c r="C1229" s="670" t="str">
        <f>'10'!S75</f>
        <v>Ne</v>
      </c>
    </row>
    <row r="1230" spans="1:3" ht="60" x14ac:dyDescent="0.25">
      <c r="A1230" s="2" t="s">
        <v>774</v>
      </c>
      <c r="B1230" s="671" t="str">
        <f t="shared" si="29"/>
        <v>Remiami projektai, prisidedantys prie aplinkos tvarumo, klimato kaitos švelninimo bei prisitaikymo prie jos tikslų įgyvendinimo kaimo vietovėse (aktualu rodikliui L804)</v>
      </c>
      <c r="C1230" s="670" t="str">
        <f>'10'!S76</f>
        <v>Ne</v>
      </c>
    </row>
    <row r="1231" spans="1:3" ht="30" x14ac:dyDescent="0.25">
      <c r="A1231" s="2" t="s">
        <v>775</v>
      </c>
      <c r="B1231" s="671" t="str">
        <f t="shared" si="29"/>
        <v>Remiami projektai, kurie kuria darbo vietas (aktualu rodikliui L805)</v>
      </c>
      <c r="C1231" s="670" t="str">
        <f>'10'!S77</f>
        <v>Ne</v>
      </c>
    </row>
    <row r="1232" spans="1:3" ht="30" x14ac:dyDescent="0.25">
      <c r="A1232" s="2" t="s">
        <v>776</v>
      </c>
      <c r="B1232" s="671" t="str">
        <f t="shared" si="29"/>
        <v>Remiami kaimo verslų, įskaitant bioekonomiką, projektai (aktualu rodikliui L 806)</v>
      </c>
      <c r="C1232" s="670" t="str">
        <f>'10'!S78</f>
        <v>Ne</v>
      </c>
    </row>
    <row r="1233" spans="1:3" ht="30" x14ac:dyDescent="0.25">
      <c r="A1233" s="2" t="s">
        <v>777</v>
      </c>
      <c r="B1233" s="671" t="str">
        <f t="shared" si="29"/>
        <v>Remiami projektai, susiję su sumanių kaimų strategijomis (aktualu rodikliui L807)</v>
      </c>
      <c r="C1233" s="670" t="str">
        <f>'10'!S79</f>
        <v>Ne</v>
      </c>
    </row>
    <row r="1234" spans="1:3" ht="30" x14ac:dyDescent="0.25">
      <c r="A1234" s="2" t="s">
        <v>778</v>
      </c>
      <c r="B1234" s="671" t="str">
        <f t="shared" si="29"/>
        <v>Remiami projektai, gerinantys paslaugų prieinamumą ir infrastruktūrą (aktualu rodikliui L808)</v>
      </c>
      <c r="C1234" s="670" t="str">
        <f>'10'!S80</f>
        <v>Ne</v>
      </c>
    </row>
    <row r="1235" spans="1:3" ht="30" x14ac:dyDescent="0.25">
      <c r="A1235" s="2" t="s">
        <v>779</v>
      </c>
      <c r="B1235" s="671" t="str">
        <f t="shared" si="29"/>
        <v>Remiami socialinės įtraukties projektai (aktualu rodikliui L809)</v>
      </c>
      <c r="C1235" s="670" t="str">
        <f>'10'!S81</f>
        <v>Ne</v>
      </c>
    </row>
    <row r="1236" spans="1:3" x14ac:dyDescent="0.25">
      <c r="B1236" s="647"/>
      <c r="C1236" s="683"/>
    </row>
    <row r="1237" spans="1:3" x14ac:dyDescent="0.25">
      <c r="A1237" s="1"/>
      <c r="B1237" s="362"/>
      <c r="C1237" s="684" t="str">
        <f>'10'!T6</f>
        <v>17 priemonė</v>
      </c>
    </row>
    <row r="1238" spans="1:3" x14ac:dyDescent="0.25">
      <c r="A1238" s="2" t="s">
        <v>188</v>
      </c>
      <c r="B1238" s="509" t="str">
        <f>B1161</f>
        <v>Priemonės pavadinimas</v>
      </c>
      <c r="C1238" s="668">
        <f>'10'!T7</f>
        <v>0</v>
      </c>
    </row>
    <row r="1239" spans="1:3" x14ac:dyDescent="0.25">
      <c r="A1239" s="2" t="s">
        <v>189</v>
      </c>
      <c r="B1239" s="669" t="str">
        <f t="shared" ref="B1239:B1302" si="30">B1162</f>
        <v>Priemonės rūšis</v>
      </c>
      <c r="C1239" s="668">
        <f>'10'!T8</f>
        <v>0</v>
      </c>
    </row>
    <row r="1240" spans="1:3" ht="30" x14ac:dyDescent="0.25">
      <c r="A1240" s="2" t="s">
        <v>190</v>
      </c>
      <c r="B1240" s="669" t="str">
        <f t="shared" si="30"/>
        <v>VVG teritorijos poreikių, kuriuos tenkina priemonė, skaičius</v>
      </c>
      <c r="C1240" s="668">
        <f>'10'!T9</f>
        <v>0</v>
      </c>
    </row>
    <row r="1241" spans="1:3" x14ac:dyDescent="0.25">
      <c r="A1241" s="2" t="s">
        <v>191</v>
      </c>
      <c r="B1241" s="669" t="str">
        <f t="shared" si="30"/>
        <v>BŽŪP tikslų, kuriuos įgyvendina priemonė, skaičius</v>
      </c>
      <c r="C1241" s="668">
        <f>'10'!T10</f>
        <v>0</v>
      </c>
    </row>
    <row r="1242" spans="1:3" x14ac:dyDescent="0.25">
      <c r="A1242" s="2" t="s">
        <v>192</v>
      </c>
      <c r="B1242" s="669" t="str">
        <f t="shared" si="30"/>
        <v>Pagrindinis BŽŪP tikslas, kurį įgyvendina VPS priemonė</v>
      </c>
      <c r="C1242" s="670" t="str">
        <f>'10'!T11</f>
        <v>Pasirinkite</v>
      </c>
    </row>
    <row r="1243" spans="1:3" ht="30" x14ac:dyDescent="0.25">
      <c r="A1243" s="2" t="s">
        <v>193</v>
      </c>
      <c r="B1243" s="671" t="str">
        <f t="shared" si="30"/>
        <v>Ar priemonė prisideda prie 4 konkretaus BŽŪP tikslo? (tikslas nurodytas 5 lape)</v>
      </c>
      <c r="C1243" s="670" t="str">
        <f>'10'!T12</f>
        <v>Ne</v>
      </c>
    </row>
    <row r="1244" spans="1:3" ht="30" x14ac:dyDescent="0.25">
      <c r="A1244" s="2" t="s">
        <v>194</v>
      </c>
      <c r="B1244" s="671" t="str">
        <f t="shared" si="30"/>
        <v>Ar priemonė prisideda prie 5 konkretaus BŽŪP tikslo? (tikslas nurodytas 5 lape)</v>
      </c>
      <c r="C1244" s="670" t="str">
        <f>'10'!T13</f>
        <v>Ne</v>
      </c>
    </row>
    <row r="1245" spans="1:3" ht="30" x14ac:dyDescent="0.25">
      <c r="A1245" s="2" t="s">
        <v>195</v>
      </c>
      <c r="B1245" s="671" t="str">
        <f t="shared" si="30"/>
        <v>Ar priemonė prisideda prie 6 konkretaus BŽŪP tikslo? (tikslas nurodytas 5 lape)</v>
      </c>
      <c r="C1245" s="670" t="str">
        <f>'10'!T14</f>
        <v>Ne</v>
      </c>
    </row>
    <row r="1246" spans="1:3" ht="30" x14ac:dyDescent="0.25">
      <c r="A1246" s="2" t="s">
        <v>196</v>
      </c>
      <c r="B1246" s="671" t="str">
        <f t="shared" si="30"/>
        <v>Ar priemonė prisideda prie 9 konkretaus BŽŪP tikslo? (tikslas nurodytas 5 lape)</v>
      </c>
      <c r="C1246" s="670" t="str">
        <f>'10'!T15</f>
        <v>Ne</v>
      </c>
    </row>
    <row r="1247" spans="1:3" x14ac:dyDescent="0.25">
      <c r="A1247" s="2" t="s">
        <v>94</v>
      </c>
      <c r="B1247" s="673" t="str">
        <f t="shared" si="30"/>
        <v>A dalis. Priemonės intervencijos logika:</v>
      </c>
      <c r="C1247" s="674"/>
    </row>
    <row r="1248" spans="1:3" ht="45" x14ac:dyDescent="0.25">
      <c r="A1248" s="2" t="s">
        <v>197</v>
      </c>
      <c r="B1248" s="671" t="str">
        <f t="shared" si="30"/>
        <v>Priemonės tikslas, ryšys su pagrindiniu BŽŪP tikslu ir VVG teritorijos poreikiais (problemomis ir (arba) potencialu), ryšys su VPS tema (jei taikoma)</v>
      </c>
      <c r="C1248" s="675">
        <f>'10'!T17</f>
        <v>0</v>
      </c>
    </row>
    <row r="1249" spans="1:3" x14ac:dyDescent="0.25">
      <c r="A1249" s="2" t="s">
        <v>198</v>
      </c>
      <c r="B1249" s="669" t="str">
        <f t="shared" si="30"/>
        <v>Pokytis, kurio siekiama VPS priemone</v>
      </c>
      <c r="C1249" s="675">
        <f>'10'!T18</f>
        <v>0</v>
      </c>
    </row>
    <row r="1250" spans="1:3" ht="30" x14ac:dyDescent="0.25">
      <c r="A1250" s="2" t="s">
        <v>199</v>
      </c>
      <c r="B1250" s="509" t="str">
        <f t="shared" si="30"/>
        <v>Kaip priemonė prisidės prie horizontalaus tikslo d įgyvendinimo? (pildoma, jei taikoma)</v>
      </c>
      <c r="C1250" s="675">
        <f>'10'!T19</f>
        <v>0</v>
      </c>
    </row>
    <row r="1251" spans="1:3" ht="30" x14ac:dyDescent="0.25">
      <c r="A1251" s="2" t="s">
        <v>200</v>
      </c>
      <c r="B1251" s="509" t="str">
        <f t="shared" si="30"/>
        <v>Kaip priemonė prisidės prie horizontalaus tikslo e įgyvendinimo? (pildoma, jei taikoma)</v>
      </c>
      <c r="C1251" s="675">
        <f>'10'!T20</f>
        <v>0</v>
      </c>
    </row>
    <row r="1252" spans="1:3" ht="30" x14ac:dyDescent="0.25">
      <c r="A1252" s="2" t="s">
        <v>201</v>
      </c>
      <c r="B1252" s="509" t="str">
        <f t="shared" si="30"/>
        <v>Kaip priemonė prisidės prie horizontalaus tikslo f įgyvendinimo? (pildoma, jei taikoma)</v>
      </c>
      <c r="C1252" s="675">
        <f>'10'!T21</f>
        <v>0</v>
      </c>
    </row>
    <row r="1253" spans="1:3" ht="30" x14ac:dyDescent="0.25">
      <c r="A1253" s="2" t="s">
        <v>202</v>
      </c>
      <c r="B1253" s="509" t="str">
        <f t="shared" si="30"/>
        <v>Kaip priemonė prisidės prie horizontalaus tikslo i įgyvendinimo? (pildoma, jei taikoma)</v>
      </c>
      <c r="C1253" s="675">
        <f>'10'!T22</f>
        <v>0</v>
      </c>
    </row>
    <row r="1254" spans="1:3" ht="30" x14ac:dyDescent="0.25">
      <c r="A1254" s="2" t="s">
        <v>203</v>
      </c>
      <c r="B1254" s="673" t="str">
        <f t="shared" si="30"/>
        <v>B dalis. Pareiškėjų ir projektų tinkamumo sąlygos, projektų atrankos principai:</v>
      </c>
      <c r="C1254" s="674"/>
    </row>
    <row r="1255" spans="1:3" x14ac:dyDescent="0.25">
      <c r="A1255" s="2" t="s">
        <v>204</v>
      </c>
      <c r="B1255" s="509" t="str">
        <f t="shared" si="30"/>
        <v>Pagal priemonę remiamos veiklos</v>
      </c>
      <c r="C1255" s="675">
        <f>'10'!T24</f>
        <v>0</v>
      </c>
    </row>
    <row r="1256" spans="1:3" ht="30" x14ac:dyDescent="0.25">
      <c r="A1256" s="2" t="s">
        <v>205</v>
      </c>
      <c r="B1256" s="669" t="str">
        <f t="shared" si="30"/>
        <v>Tinkami pareiškėjai ir partneriai (jei taikomas reikalavimas projektus įgyvendinti su partneriais)</v>
      </c>
      <c r="C1256" s="675">
        <f>'10'!T25</f>
        <v>0</v>
      </c>
    </row>
    <row r="1257" spans="1:3" ht="30" x14ac:dyDescent="0.25">
      <c r="A1257" s="2" t="s">
        <v>206</v>
      </c>
      <c r="B1257" s="669" t="str">
        <f t="shared" si="30"/>
        <v>Priemonės tikslinė grupė (pildoma, jei nesutampa su tinkamais pareiškėjais ir (arba) partneriais)</v>
      </c>
      <c r="C1257" s="675">
        <f>'10'!T26</f>
        <v>0</v>
      </c>
    </row>
    <row r="1258" spans="1:3" x14ac:dyDescent="0.25">
      <c r="A1258" s="2" t="s">
        <v>725</v>
      </c>
      <c r="B1258" s="509" t="str">
        <f t="shared" si="30"/>
        <v>Tinkamumo sąlygos pareiškėjams ir projektams</v>
      </c>
      <c r="C1258" s="675">
        <f>'10'!T27</f>
        <v>0</v>
      </c>
    </row>
    <row r="1259" spans="1:3" x14ac:dyDescent="0.25">
      <c r="A1259" s="2" t="s">
        <v>726</v>
      </c>
      <c r="B1259" s="671" t="str">
        <f t="shared" si="30"/>
        <v>Projektų atrankos principai</v>
      </c>
      <c r="C1259" s="675">
        <f>'10'!T28</f>
        <v>0</v>
      </c>
    </row>
    <row r="1260" spans="1:3" x14ac:dyDescent="0.25">
      <c r="A1260" s="2" t="s">
        <v>727</v>
      </c>
      <c r="B1260" s="509" t="str">
        <f t="shared" si="30"/>
        <v>Planuojamų kvietimų teikti paraiškas skaičius</v>
      </c>
      <c r="C1260" s="668">
        <f>'10'!T29</f>
        <v>0</v>
      </c>
    </row>
    <row r="1261" spans="1:3" x14ac:dyDescent="0.25">
      <c r="A1261" s="2" t="s">
        <v>728</v>
      </c>
      <c r="B1261" s="649" t="str">
        <f t="shared" si="30"/>
        <v>C dalis. Paramos dydžiai:</v>
      </c>
      <c r="C1261" s="674"/>
    </row>
    <row r="1262" spans="1:3" x14ac:dyDescent="0.25">
      <c r="A1262" s="2" t="s">
        <v>729</v>
      </c>
      <c r="B1262" s="509" t="str">
        <f t="shared" si="30"/>
        <v>Didžiausia paramos suma vietos projektui, Eur</v>
      </c>
      <c r="C1262" s="675">
        <f>'10'!T31</f>
        <v>0</v>
      </c>
    </row>
    <row r="1263" spans="1:3" x14ac:dyDescent="0.25">
      <c r="A1263" s="2" t="s">
        <v>730</v>
      </c>
      <c r="B1263" s="509" t="str">
        <f t="shared" si="30"/>
        <v xml:space="preserve">Paramos lyginamoji dalis, proc. </v>
      </c>
      <c r="C1263" s="675">
        <f>'10'!T32</f>
        <v>0</v>
      </c>
    </row>
    <row r="1264" spans="1:3" x14ac:dyDescent="0.25">
      <c r="A1264" s="2" t="s">
        <v>731</v>
      </c>
      <c r="B1264" s="509" t="str">
        <f t="shared" si="30"/>
        <v>Planuojama paramos suma priemonei, Eur</v>
      </c>
      <c r="C1264" s="676">
        <f>'10'!T33</f>
        <v>0</v>
      </c>
    </row>
    <row r="1265" spans="1:3" x14ac:dyDescent="0.25">
      <c r="A1265" s="2" t="s">
        <v>732</v>
      </c>
      <c r="B1265" s="509" t="str">
        <f t="shared" si="30"/>
        <v>Planuojama paremti projektų (rodiklis L700)</v>
      </c>
      <c r="C1265" s="677">
        <f>'10'!T34</f>
        <v>0</v>
      </c>
    </row>
    <row r="1266" spans="1:3" x14ac:dyDescent="0.25">
      <c r="A1266" s="2" t="s">
        <v>733</v>
      </c>
      <c r="B1266" s="509" t="str">
        <f t="shared" si="30"/>
        <v>Paaiškinimas, kaip nustatyta rodiklio L700 reikšmė</v>
      </c>
      <c r="C1266" s="675">
        <f>'10'!T35</f>
        <v>0</v>
      </c>
    </row>
    <row r="1267" spans="1:3" ht="30" x14ac:dyDescent="0.25">
      <c r="A1267" s="2" t="s">
        <v>734</v>
      </c>
      <c r="B1267" s="649" t="str">
        <f t="shared" si="30"/>
        <v>D dalis. Priemonės indėlis į ES ir nacionalinių horizontaliųjų principų įgyvendinimą:</v>
      </c>
      <c r="C1267" s="674"/>
    </row>
    <row r="1268" spans="1:3" x14ac:dyDescent="0.25">
      <c r="A1268" s="2" t="s">
        <v>735</v>
      </c>
      <c r="B1268" s="678" t="str">
        <f t="shared" si="30"/>
        <v>Subregioninės vietovės principas:</v>
      </c>
      <c r="C1268" s="674"/>
    </row>
    <row r="1269" spans="1:3" ht="30" x14ac:dyDescent="0.25">
      <c r="A1269" s="2" t="s">
        <v>736</v>
      </c>
      <c r="B1269" s="509" t="str">
        <f t="shared" si="30"/>
        <v>Ar siekiama, kad pagal priemonę finansuojami projektai apimtų visas VVG teritorijos seniūnijas?</v>
      </c>
      <c r="C1269" s="670" t="str">
        <f>'10'!T38</f>
        <v>Ne</v>
      </c>
    </row>
    <row r="1270" spans="1:3" x14ac:dyDescent="0.25">
      <c r="A1270" s="2" t="s">
        <v>737</v>
      </c>
      <c r="B1270" s="509" t="str">
        <f t="shared" si="30"/>
        <v>Pasirinkimo pagrindimas</v>
      </c>
      <c r="C1270" s="675">
        <f>'10'!T39</f>
        <v>0</v>
      </c>
    </row>
    <row r="1271" spans="1:3" x14ac:dyDescent="0.25">
      <c r="A1271" s="2" t="s">
        <v>738</v>
      </c>
      <c r="B1271" s="678" t="str">
        <f t="shared" si="30"/>
        <v>Partnerystės principas:</v>
      </c>
      <c r="C1271" s="674"/>
    </row>
    <row r="1272" spans="1:3" ht="30" x14ac:dyDescent="0.25">
      <c r="A1272" s="2" t="s">
        <v>739</v>
      </c>
      <c r="B1272" s="509" t="str">
        <f t="shared" si="30"/>
        <v>Ar siekiama, kad pagal priemonę finansuojami projektai būtų vykdomi su partneriais?</v>
      </c>
      <c r="C1272" s="670" t="str">
        <f>'10'!T41</f>
        <v>Ne</v>
      </c>
    </row>
    <row r="1273" spans="1:3" x14ac:dyDescent="0.25">
      <c r="A1273" s="2" t="s">
        <v>740</v>
      </c>
      <c r="B1273" s="509" t="str">
        <f t="shared" si="30"/>
        <v>Pasirinkimo pagrindimas</v>
      </c>
      <c r="C1273" s="675">
        <f>'10'!T42</f>
        <v>0</v>
      </c>
    </row>
    <row r="1274" spans="1:3" x14ac:dyDescent="0.25">
      <c r="A1274" s="2" t="s">
        <v>741</v>
      </c>
      <c r="B1274" s="678" t="str">
        <f t="shared" si="30"/>
        <v>Inovacijų principas:</v>
      </c>
      <c r="C1274" s="674"/>
    </row>
    <row r="1275" spans="1:3" ht="30" x14ac:dyDescent="0.25">
      <c r="A1275" s="2" t="s">
        <v>742</v>
      </c>
      <c r="B1275" s="509" t="str">
        <f t="shared" si="30"/>
        <v>Ar siekiama, kad pagal priemonę finansuojami projektai būtų skirti inovacijoms vietos lygiu diegti?</v>
      </c>
      <c r="C1275" s="670" t="str">
        <f>'10'!T44</f>
        <v>Ne</v>
      </c>
    </row>
    <row r="1276" spans="1:3" x14ac:dyDescent="0.25">
      <c r="A1276" s="2" t="s">
        <v>743</v>
      </c>
      <c r="B1276" s="509" t="str">
        <f t="shared" si="30"/>
        <v>Pasirinkimo pagrindimas</v>
      </c>
      <c r="C1276" s="675">
        <f>'10'!T45</f>
        <v>0</v>
      </c>
    </row>
    <row r="1277" spans="1:3" ht="30" x14ac:dyDescent="0.25">
      <c r="A1277" s="2" t="s">
        <v>744</v>
      </c>
      <c r="B1277" s="509" t="str">
        <f t="shared" si="30"/>
        <v>Planuojama paremti projektų, skirtų inovacijoms vietos lygiu diegti (rodiklis L710)</v>
      </c>
      <c r="C1277" s="677">
        <f>'10'!T46</f>
        <v>0</v>
      </c>
    </row>
    <row r="1278" spans="1:3" x14ac:dyDescent="0.25">
      <c r="A1278" s="2" t="s">
        <v>745</v>
      </c>
      <c r="B1278" s="678" t="str">
        <f t="shared" si="30"/>
        <v>Lyčių lygybė ir nediskriminavimas:</v>
      </c>
      <c r="C1278" s="674"/>
    </row>
    <row r="1279" spans="1:3" ht="30" x14ac:dyDescent="0.25">
      <c r="A1279" s="2" t="s">
        <v>746</v>
      </c>
      <c r="B1279" s="509" t="str">
        <f t="shared" si="30"/>
        <v>Ar pagal priemonę finansuojami projektai, skirti lyčių lygybei ir nediskriminavimui?</v>
      </c>
      <c r="C1279" s="670" t="str">
        <f>'10'!T48</f>
        <v>Ne</v>
      </c>
    </row>
    <row r="1280" spans="1:3" x14ac:dyDescent="0.25">
      <c r="A1280" s="2" t="s">
        <v>747</v>
      </c>
      <c r="B1280" s="509" t="str">
        <f t="shared" si="30"/>
        <v>Pasirinkimo pagrindimas (jei taip, kaip bus užtikrinta)</v>
      </c>
      <c r="C1280" s="675">
        <f>'10'!T49</f>
        <v>0</v>
      </c>
    </row>
    <row r="1281" spans="1:3" x14ac:dyDescent="0.25">
      <c r="A1281" s="2" t="s">
        <v>748</v>
      </c>
      <c r="B1281" s="678" t="str">
        <f t="shared" si="30"/>
        <v>Jaunimas:</v>
      </c>
      <c r="C1281" s="674"/>
    </row>
    <row r="1282" spans="1:3" ht="30" x14ac:dyDescent="0.25">
      <c r="A1282" s="2" t="s">
        <v>749</v>
      </c>
      <c r="B1282" s="509" t="str">
        <f t="shared" si="30"/>
        <v>Ar pagal priemonę finansuojami projektai, skirti jaunimui?</v>
      </c>
      <c r="C1282" s="670" t="str">
        <f>'10'!T51</f>
        <v>Ne</v>
      </c>
    </row>
    <row r="1283" spans="1:3" x14ac:dyDescent="0.25">
      <c r="A1283" s="2" t="s">
        <v>750</v>
      </c>
      <c r="B1283" s="509" t="str">
        <f t="shared" si="30"/>
        <v>Pasirinkimo pagrindimas (jei taip, kaip bus užtikrinta)</v>
      </c>
      <c r="C1283" s="675">
        <f>'10'!T52</f>
        <v>0</v>
      </c>
    </row>
    <row r="1284" spans="1:3" x14ac:dyDescent="0.25">
      <c r="A1284" s="2" t="s">
        <v>751</v>
      </c>
      <c r="B1284" s="673" t="str">
        <f t="shared" si="30"/>
        <v>E dalis. Priemonės rezultato rodikliai:</v>
      </c>
      <c r="C1284" s="674"/>
    </row>
    <row r="1285" spans="1:3" x14ac:dyDescent="0.25">
      <c r="A1285" s="2" t="s">
        <v>752</v>
      </c>
      <c r="B1285" s="678" t="str">
        <f t="shared" si="30"/>
        <v>SP rezultato rodiklių taikymas priemonei:</v>
      </c>
      <c r="C1285" s="674"/>
    </row>
    <row r="1286" spans="1:3" x14ac:dyDescent="0.25">
      <c r="A1286" s="2" t="s">
        <v>753</v>
      </c>
      <c r="B1286" s="679" t="str">
        <f t="shared" si="30"/>
        <v>R.3</v>
      </c>
      <c r="C1286" s="685" t="str">
        <f>'10'!T55</f>
        <v>Ne</v>
      </c>
    </row>
    <row r="1287" spans="1:3" x14ac:dyDescent="0.25">
      <c r="A1287" s="2" t="s">
        <v>754</v>
      </c>
      <c r="B1287" s="679" t="str">
        <f t="shared" si="30"/>
        <v>R.37</v>
      </c>
      <c r="C1287" s="685" t="str">
        <f>'10'!T56</f>
        <v>Ne</v>
      </c>
    </row>
    <row r="1288" spans="1:3" x14ac:dyDescent="0.25">
      <c r="A1288" s="2" t="s">
        <v>755</v>
      </c>
      <c r="B1288" s="679" t="str">
        <f t="shared" si="30"/>
        <v>R.39</v>
      </c>
      <c r="C1288" s="685" t="str">
        <f>'10'!T57</f>
        <v>Ne</v>
      </c>
    </row>
    <row r="1289" spans="1:3" x14ac:dyDescent="0.25">
      <c r="A1289" s="2" t="s">
        <v>756</v>
      </c>
      <c r="B1289" s="679" t="str">
        <f t="shared" si="30"/>
        <v>R.41</v>
      </c>
      <c r="C1289" s="685" t="str">
        <f>'10'!T58</f>
        <v>Ne</v>
      </c>
    </row>
    <row r="1290" spans="1:3" x14ac:dyDescent="0.25">
      <c r="A1290" s="2" t="s">
        <v>757</v>
      </c>
      <c r="B1290" s="679" t="str">
        <f t="shared" si="30"/>
        <v>R.42</v>
      </c>
      <c r="C1290" s="685" t="str">
        <f>'10'!T59</f>
        <v>Ne</v>
      </c>
    </row>
    <row r="1291" spans="1:3" x14ac:dyDescent="0.25">
      <c r="A1291" s="2" t="s">
        <v>758</v>
      </c>
      <c r="B1291" s="678" t="str">
        <f t="shared" si="30"/>
        <v>VPS rodiklių taikymas priemonei:</v>
      </c>
      <c r="C1291" s="686"/>
    </row>
    <row r="1292" spans="1:3" x14ac:dyDescent="0.25">
      <c r="A1292" s="2" t="s">
        <v>759</v>
      </c>
      <c r="B1292" s="679" t="str">
        <f t="shared" si="30"/>
        <v>ŠIRV-P.1</v>
      </c>
      <c r="C1292" s="685" t="str">
        <f>'10'!T61</f>
        <v>Ne</v>
      </c>
    </row>
    <row r="1293" spans="1:3" x14ac:dyDescent="0.25">
      <c r="A1293" s="2" t="s">
        <v>760</v>
      </c>
      <c r="B1293" s="679" t="str">
        <f t="shared" si="30"/>
        <v>ŠIRV-P.2</v>
      </c>
      <c r="C1293" s="685" t="str">
        <f>'10'!T62</f>
        <v>Ne</v>
      </c>
    </row>
    <row r="1294" spans="1:3" x14ac:dyDescent="0.25">
      <c r="A1294" s="2" t="s">
        <v>761</v>
      </c>
      <c r="B1294" s="679" t="str">
        <f t="shared" si="30"/>
        <v>ŠIRV-P.3</v>
      </c>
      <c r="C1294" s="685" t="str">
        <f>'10'!T63</f>
        <v>Ne</v>
      </c>
    </row>
    <row r="1295" spans="1:3" x14ac:dyDescent="0.25">
      <c r="A1295" s="2" t="s">
        <v>762</v>
      </c>
      <c r="B1295" s="679" t="str">
        <f t="shared" si="30"/>
        <v>ŠIRV-P.4</v>
      </c>
      <c r="C1295" s="685" t="str">
        <f>'10'!T64</f>
        <v>Ne</v>
      </c>
    </row>
    <row r="1296" spans="1:3" x14ac:dyDescent="0.25">
      <c r="A1296" s="2" t="s">
        <v>763</v>
      </c>
      <c r="B1296" s="679" t="str">
        <f t="shared" si="30"/>
        <v>ŠIRV-P.5</v>
      </c>
      <c r="C1296" s="685" t="str">
        <f>'10'!T65</f>
        <v>Ne</v>
      </c>
    </row>
    <row r="1297" spans="1:3" x14ac:dyDescent="0.25">
      <c r="A1297" s="2" t="s">
        <v>764</v>
      </c>
      <c r="B1297" s="679" t="str">
        <f t="shared" si="30"/>
        <v>ŠIRV-P.6</v>
      </c>
      <c r="C1297" s="685" t="str">
        <f>'10'!T66</f>
        <v>Ne</v>
      </c>
    </row>
    <row r="1298" spans="1:3" x14ac:dyDescent="0.25">
      <c r="A1298" s="2" t="s">
        <v>765</v>
      </c>
      <c r="B1298" s="679" t="str">
        <f t="shared" si="30"/>
        <v>ŠIRV-P.7</v>
      </c>
      <c r="C1298" s="685" t="str">
        <f>'10'!T67</f>
        <v>Ne</v>
      </c>
    </row>
    <row r="1299" spans="1:3" x14ac:dyDescent="0.25">
      <c r="A1299" s="2" t="s">
        <v>766</v>
      </c>
      <c r="B1299" s="679" t="str">
        <f t="shared" si="30"/>
        <v>ŠIRV-P.8</v>
      </c>
      <c r="C1299" s="685" t="str">
        <f>'10'!T68</f>
        <v>Ne</v>
      </c>
    </row>
    <row r="1300" spans="1:3" x14ac:dyDescent="0.25">
      <c r="A1300" s="2" t="s">
        <v>767</v>
      </c>
      <c r="B1300" s="679" t="str">
        <f t="shared" si="30"/>
        <v>ŠIRV-P.9</v>
      </c>
      <c r="C1300" s="685" t="str">
        <f>'10'!T69</f>
        <v>Ne</v>
      </c>
    </row>
    <row r="1301" spans="1:3" x14ac:dyDescent="0.25">
      <c r="A1301" s="2" t="s">
        <v>768</v>
      </c>
      <c r="B1301" s="681" t="str">
        <f t="shared" si="30"/>
        <v>ŠIRV-P.10</v>
      </c>
      <c r="C1301" s="687" t="str">
        <f>'10'!T70</f>
        <v>Ne</v>
      </c>
    </row>
    <row r="1302" spans="1:3" x14ac:dyDescent="0.25">
      <c r="A1302" s="2" t="s">
        <v>769</v>
      </c>
      <c r="B1302" s="673" t="str">
        <f t="shared" si="30"/>
        <v>F dalis. Pagal priemonę remiamų projektų pobūdis:</v>
      </c>
      <c r="C1302" s="674"/>
    </row>
    <row r="1303" spans="1:3" x14ac:dyDescent="0.25">
      <c r="A1303" s="2" t="s">
        <v>770</v>
      </c>
      <c r="B1303" s="669" t="str">
        <f t="shared" ref="B1303:B1312" si="31">B1226</f>
        <v>Remiami pelno projektai</v>
      </c>
      <c r="C1303" s="670" t="str">
        <f>'10'!T72</f>
        <v>Ne</v>
      </c>
    </row>
    <row r="1304" spans="1:3" ht="60" x14ac:dyDescent="0.25">
      <c r="A1304" s="2" t="s">
        <v>771</v>
      </c>
      <c r="B1304" s="671" t="str">
        <f t="shared" si="31"/>
        <v>Remiami projektai, susiję su žinių perdavimu, įskaitant konsultacijas, mokymą ir keitimąsi žiniomis apie tvarią, ekonominę, socialinę, aplinką ir klimatą tausojančią veiklą (aktualu rodikliui L801)</v>
      </c>
      <c r="C1304" s="670" t="str">
        <f>'10'!T73</f>
        <v>Ne</v>
      </c>
    </row>
    <row r="1305" spans="1:3" ht="75" x14ac:dyDescent="0.25">
      <c r="A1305" s="2" t="s">
        <v>772</v>
      </c>
      <c r="B1305" s="671" t="str">
        <f t="shared" si="31"/>
        <v>Remiami projektai, susiję su gamintojų organizacijomis, vietinėmis rinkomis, trumpomis tiekimo grandinėmis ir kokybės schemomis, įskaitant paramą investicijoms, rinkodaros veiklą ir kt. (aktualu rodikliui L802)</v>
      </c>
      <c r="C1305" s="670" t="str">
        <f>'10'!T74</f>
        <v>Ne</v>
      </c>
    </row>
    <row r="1306" spans="1:3" ht="45" x14ac:dyDescent="0.25">
      <c r="A1306" s="2" t="s">
        <v>773</v>
      </c>
      <c r="B1306" s="671" t="str">
        <f t="shared" si="31"/>
        <v>Remiami projektai, susiję su atsinaujinančios energijos gamybos pajėgumais, įskaitant biologinę (aktualu rodikliui L803)</v>
      </c>
      <c r="C1306" s="670" t="str">
        <f>'10'!T75</f>
        <v>Ne</v>
      </c>
    </row>
    <row r="1307" spans="1:3" ht="60" x14ac:dyDescent="0.25">
      <c r="A1307" s="2" t="s">
        <v>774</v>
      </c>
      <c r="B1307" s="671" t="str">
        <f t="shared" si="31"/>
        <v>Remiami projektai, prisidedantys prie aplinkos tvarumo, klimato kaitos švelninimo bei prisitaikymo prie jos tikslų įgyvendinimo kaimo vietovėse (aktualu rodikliui L804)</v>
      </c>
      <c r="C1307" s="670" t="str">
        <f>'10'!T76</f>
        <v>Ne</v>
      </c>
    </row>
    <row r="1308" spans="1:3" ht="30" x14ac:dyDescent="0.25">
      <c r="A1308" s="2" t="s">
        <v>775</v>
      </c>
      <c r="B1308" s="671" t="str">
        <f t="shared" si="31"/>
        <v>Remiami projektai, kurie kuria darbo vietas (aktualu rodikliui L805)</v>
      </c>
      <c r="C1308" s="670" t="str">
        <f>'10'!T77</f>
        <v>Ne</v>
      </c>
    </row>
    <row r="1309" spans="1:3" ht="30" x14ac:dyDescent="0.25">
      <c r="A1309" s="2" t="s">
        <v>776</v>
      </c>
      <c r="B1309" s="671" t="str">
        <f t="shared" si="31"/>
        <v>Remiami kaimo verslų, įskaitant bioekonomiką, projektai (aktualu rodikliui L 806)</v>
      </c>
      <c r="C1309" s="670" t="str">
        <f>'10'!T78</f>
        <v>Ne</v>
      </c>
    </row>
    <row r="1310" spans="1:3" ht="30" x14ac:dyDescent="0.25">
      <c r="A1310" s="2" t="s">
        <v>777</v>
      </c>
      <c r="B1310" s="671" t="str">
        <f t="shared" si="31"/>
        <v>Remiami projektai, susiję su sumanių kaimų strategijomis (aktualu rodikliui L807)</v>
      </c>
      <c r="C1310" s="670" t="str">
        <f>'10'!T79</f>
        <v>Ne</v>
      </c>
    </row>
    <row r="1311" spans="1:3" ht="30" x14ac:dyDescent="0.25">
      <c r="A1311" s="2" t="s">
        <v>778</v>
      </c>
      <c r="B1311" s="671" t="str">
        <f t="shared" si="31"/>
        <v>Remiami projektai, gerinantys paslaugų prieinamumą ir infrastruktūrą (aktualu rodikliui L808)</v>
      </c>
      <c r="C1311" s="670" t="str">
        <f>'10'!T80</f>
        <v>Ne</v>
      </c>
    </row>
    <row r="1312" spans="1:3" ht="30" x14ac:dyDescent="0.25">
      <c r="A1312" s="2" t="s">
        <v>779</v>
      </c>
      <c r="B1312" s="671" t="str">
        <f t="shared" si="31"/>
        <v>Remiami socialinės įtraukties projektai (aktualu rodikliui L809)</v>
      </c>
      <c r="C1312" s="670" t="str">
        <f>'10'!T81</f>
        <v>Ne</v>
      </c>
    </row>
    <row r="1313" spans="1:3" x14ac:dyDescent="0.25">
      <c r="B1313" s="647"/>
      <c r="C1313" s="683"/>
    </row>
    <row r="1314" spans="1:3" x14ac:dyDescent="0.25">
      <c r="A1314" s="1"/>
      <c r="B1314" s="362"/>
      <c r="C1314" s="684" t="str">
        <f>'10'!U6</f>
        <v>18 priemonė</v>
      </c>
    </row>
    <row r="1315" spans="1:3" x14ac:dyDescent="0.25">
      <c r="A1315" s="2" t="s">
        <v>188</v>
      </c>
      <c r="B1315" s="509" t="str">
        <f>B1238</f>
        <v>Priemonės pavadinimas</v>
      </c>
      <c r="C1315" s="668">
        <f>'10'!U7</f>
        <v>0</v>
      </c>
    </row>
    <row r="1316" spans="1:3" x14ac:dyDescent="0.25">
      <c r="A1316" s="2" t="s">
        <v>189</v>
      </c>
      <c r="B1316" s="669" t="str">
        <f t="shared" ref="B1316:B1379" si="32">B1239</f>
        <v>Priemonės rūšis</v>
      </c>
      <c r="C1316" s="668">
        <f>'10'!U8</f>
        <v>0</v>
      </c>
    </row>
    <row r="1317" spans="1:3" ht="30" x14ac:dyDescent="0.25">
      <c r="A1317" s="2" t="s">
        <v>190</v>
      </c>
      <c r="B1317" s="669" t="str">
        <f t="shared" si="32"/>
        <v>VVG teritorijos poreikių, kuriuos tenkina priemonė, skaičius</v>
      </c>
      <c r="C1317" s="668">
        <f>'10'!U9</f>
        <v>0</v>
      </c>
    </row>
    <row r="1318" spans="1:3" x14ac:dyDescent="0.25">
      <c r="A1318" s="2" t="s">
        <v>191</v>
      </c>
      <c r="B1318" s="669" t="str">
        <f t="shared" si="32"/>
        <v>BŽŪP tikslų, kuriuos įgyvendina priemonė, skaičius</v>
      </c>
      <c r="C1318" s="668">
        <f>'10'!U10</f>
        <v>0</v>
      </c>
    </row>
    <row r="1319" spans="1:3" x14ac:dyDescent="0.25">
      <c r="A1319" s="2" t="s">
        <v>192</v>
      </c>
      <c r="B1319" s="669" t="str">
        <f t="shared" si="32"/>
        <v>Pagrindinis BŽŪP tikslas, kurį įgyvendina VPS priemonė</v>
      </c>
      <c r="C1319" s="670" t="str">
        <f>'10'!U11</f>
        <v>Pasirinkite</v>
      </c>
    </row>
    <row r="1320" spans="1:3" ht="30" x14ac:dyDescent="0.25">
      <c r="A1320" s="2" t="s">
        <v>193</v>
      </c>
      <c r="B1320" s="671" t="str">
        <f t="shared" si="32"/>
        <v>Ar priemonė prisideda prie 4 konkretaus BŽŪP tikslo? (tikslas nurodytas 5 lape)</v>
      </c>
      <c r="C1320" s="670" t="str">
        <f>'10'!U12</f>
        <v>Ne</v>
      </c>
    </row>
    <row r="1321" spans="1:3" ht="30" x14ac:dyDescent="0.25">
      <c r="A1321" s="2" t="s">
        <v>194</v>
      </c>
      <c r="B1321" s="671" t="str">
        <f t="shared" si="32"/>
        <v>Ar priemonė prisideda prie 5 konkretaus BŽŪP tikslo? (tikslas nurodytas 5 lape)</v>
      </c>
      <c r="C1321" s="670" t="str">
        <f>'10'!U13</f>
        <v>Ne</v>
      </c>
    </row>
    <row r="1322" spans="1:3" ht="30" x14ac:dyDescent="0.25">
      <c r="A1322" s="2" t="s">
        <v>195</v>
      </c>
      <c r="B1322" s="671" t="str">
        <f t="shared" si="32"/>
        <v>Ar priemonė prisideda prie 6 konkretaus BŽŪP tikslo? (tikslas nurodytas 5 lape)</v>
      </c>
      <c r="C1322" s="670" t="str">
        <f>'10'!U14</f>
        <v>Ne</v>
      </c>
    </row>
    <row r="1323" spans="1:3" ht="30" x14ac:dyDescent="0.25">
      <c r="A1323" s="2" t="s">
        <v>196</v>
      </c>
      <c r="B1323" s="671" t="str">
        <f t="shared" si="32"/>
        <v>Ar priemonė prisideda prie 9 konkretaus BŽŪP tikslo? (tikslas nurodytas 5 lape)</v>
      </c>
      <c r="C1323" s="670" t="str">
        <f>'10'!U15</f>
        <v>Ne</v>
      </c>
    </row>
    <row r="1324" spans="1:3" x14ac:dyDescent="0.25">
      <c r="A1324" s="2" t="s">
        <v>94</v>
      </c>
      <c r="B1324" s="673" t="str">
        <f t="shared" si="32"/>
        <v>A dalis. Priemonės intervencijos logika:</v>
      </c>
      <c r="C1324" s="674"/>
    </row>
    <row r="1325" spans="1:3" ht="45" x14ac:dyDescent="0.25">
      <c r="A1325" s="2" t="s">
        <v>197</v>
      </c>
      <c r="B1325" s="671" t="str">
        <f t="shared" si="32"/>
        <v>Priemonės tikslas, ryšys su pagrindiniu BŽŪP tikslu ir VVG teritorijos poreikiais (problemomis ir (arba) potencialu), ryšys su VPS tema (jei taikoma)</v>
      </c>
      <c r="C1325" s="675">
        <f>'10'!U17</f>
        <v>0</v>
      </c>
    </row>
    <row r="1326" spans="1:3" x14ac:dyDescent="0.25">
      <c r="A1326" s="2" t="s">
        <v>198</v>
      </c>
      <c r="B1326" s="669" t="str">
        <f t="shared" si="32"/>
        <v>Pokytis, kurio siekiama VPS priemone</v>
      </c>
      <c r="C1326" s="675">
        <f>'10'!U18</f>
        <v>0</v>
      </c>
    </row>
    <row r="1327" spans="1:3" ht="30" x14ac:dyDescent="0.25">
      <c r="A1327" s="2" t="s">
        <v>199</v>
      </c>
      <c r="B1327" s="509" t="str">
        <f t="shared" si="32"/>
        <v>Kaip priemonė prisidės prie horizontalaus tikslo d įgyvendinimo? (pildoma, jei taikoma)</v>
      </c>
      <c r="C1327" s="675">
        <f>'10'!U19</f>
        <v>0</v>
      </c>
    </row>
    <row r="1328" spans="1:3" ht="30" x14ac:dyDescent="0.25">
      <c r="A1328" s="2" t="s">
        <v>200</v>
      </c>
      <c r="B1328" s="509" t="str">
        <f t="shared" si="32"/>
        <v>Kaip priemonė prisidės prie horizontalaus tikslo e įgyvendinimo? (pildoma, jei taikoma)</v>
      </c>
      <c r="C1328" s="675">
        <f>'10'!U20</f>
        <v>0</v>
      </c>
    </row>
    <row r="1329" spans="1:3" ht="30" x14ac:dyDescent="0.25">
      <c r="A1329" s="2" t="s">
        <v>201</v>
      </c>
      <c r="B1329" s="509" t="str">
        <f t="shared" si="32"/>
        <v>Kaip priemonė prisidės prie horizontalaus tikslo f įgyvendinimo? (pildoma, jei taikoma)</v>
      </c>
      <c r="C1329" s="675">
        <f>'10'!U21</f>
        <v>0</v>
      </c>
    </row>
    <row r="1330" spans="1:3" ht="30" x14ac:dyDescent="0.25">
      <c r="A1330" s="2" t="s">
        <v>202</v>
      </c>
      <c r="B1330" s="509" t="str">
        <f t="shared" si="32"/>
        <v>Kaip priemonė prisidės prie horizontalaus tikslo i įgyvendinimo? (pildoma, jei taikoma)</v>
      </c>
      <c r="C1330" s="675">
        <f>'10'!U22</f>
        <v>0</v>
      </c>
    </row>
    <row r="1331" spans="1:3" ht="30" x14ac:dyDescent="0.25">
      <c r="A1331" s="2" t="s">
        <v>203</v>
      </c>
      <c r="B1331" s="673" t="str">
        <f t="shared" si="32"/>
        <v>B dalis. Pareiškėjų ir projektų tinkamumo sąlygos, projektų atrankos principai:</v>
      </c>
      <c r="C1331" s="674"/>
    </row>
    <row r="1332" spans="1:3" x14ac:dyDescent="0.25">
      <c r="A1332" s="2" t="s">
        <v>204</v>
      </c>
      <c r="B1332" s="509" t="str">
        <f t="shared" si="32"/>
        <v>Pagal priemonę remiamos veiklos</v>
      </c>
      <c r="C1332" s="675">
        <f>'10'!U24</f>
        <v>0</v>
      </c>
    </row>
    <row r="1333" spans="1:3" ht="30" x14ac:dyDescent="0.25">
      <c r="A1333" s="2" t="s">
        <v>205</v>
      </c>
      <c r="B1333" s="669" t="str">
        <f t="shared" si="32"/>
        <v>Tinkami pareiškėjai ir partneriai (jei taikomas reikalavimas projektus įgyvendinti su partneriais)</v>
      </c>
      <c r="C1333" s="675">
        <f>'10'!U25</f>
        <v>0</v>
      </c>
    </row>
    <row r="1334" spans="1:3" ht="30" x14ac:dyDescent="0.25">
      <c r="A1334" s="2" t="s">
        <v>206</v>
      </c>
      <c r="B1334" s="669" t="str">
        <f t="shared" si="32"/>
        <v>Priemonės tikslinė grupė (pildoma, jei nesutampa su tinkamais pareiškėjais ir (arba) partneriais)</v>
      </c>
      <c r="C1334" s="675">
        <f>'10'!U26</f>
        <v>0</v>
      </c>
    </row>
    <row r="1335" spans="1:3" x14ac:dyDescent="0.25">
      <c r="A1335" s="2" t="s">
        <v>725</v>
      </c>
      <c r="B1335" s="509" t="str">
        <f t="shared" si="32"/>
        <v>Tinkamumo sąlygos pareiškėjams ir projektams</v>
      </c>
      <c r="C1335" s="675">
        <f>'10'!U27</f>
        <v>0</v>
      </c>
    </row>
    <row r="1336" spans="1:3" x14ac:dyDescent="0.25">
      <c r="A1336" s="2" t="s">
        <v>726</v>
      </c>
      <c r="B1336" s="671" t="str">
        <f t="shared" si="32"/>
        <v>Projektų atrankos principai</v>
      </c>
      <c r="C1336" s="675">
        <f>'10'!U28</f>
        <v>0</v>
      </c>
    </row>
    <row r="1337" spans="1:3" x14ac:dyDescent="0.25">
      <c r="A1337" s="2" t="s">
        <v>727</v>
      </c>
      <c r="B1337" s="509" t="str">
        <f t="shared" si="32"/>
        <v>Planuojamų kvietimų teikti paraiškas skaičius</v>
      </c>
      <c r="C1337" s="668">
        <f>'10'!U29</f>
        <v>0</v>
      </c>
    </row>
    <row r="1338" spans="1:3" x14ac:dyDescent="0.25">
      <c r="A1338" s="2" t="s">
        <v>728</v>
      </c>
      <c r="B1338" s="649" t="str">
        <f t="shared" si="32"/>
        <v>C dalis. Paramos dydžiai:</v>
      </c>
      <c r="C1338" s="674"/>
    </row>
    <row r="1339" spans="1:3" x14ac:dyDescent="0.25">
      <c r="A1339" s="2" t="s">
        <v>729</v>
      </c>
      <c r="B1339" s="509" t="str">
        <f t="shared" si="32"/>
        <v>Didžiausia paramos suma vietos projektui, Eur</v>
      </c>
      <c r="C1339" s="675">
        <f>'10'!U31</f>
        <v>0</v>
      </c>
    </row>
    <row r="1340" spans="1:3" x14ac:dyDescent="0.25">
      <c r="A1340" s="2" t="s">
        <v>730</v>
      </c>
      <c r="B1340" s="509" t="str">
        <f t="shared" si="32"/>
        <v xml:space="preserve">Paramos lyginamoji dalis, proc. </v>
      </c>
      <c r="C1340" s="675">
        <f>'10'!U32</f>
        <v>0</v>
      </c>
    </row>
    <row r="1341" spans="1:3" x14ac:dyDescent="0.25">
      <c r="A1341" s="2" t="s">
        <v>731</v>
      </c>
      <c r="B1341" s="509" t="str">
        <f t="shared" si="32"/>
        <v>Planuojama paramos suma priemonei, Eur</v>
      </c>
      <c r="C1341" s="676">
        <f>'10'!U33</f>
        <v>0</v>
      </c>
    </row>
    <row r="1342" spans="1:3" x14ac:dyDescent="0.25">
      <c r="A1342" s="2" t="s">
        <v>732</v>
      </c>
      <c r="B1342" s="509" t="str">
        <f t="shared" si="32"/>
        <v>Planuojama paremti projektų (rodiklis L700)</v>
      </c>
      <c r="C1342" s="677">
        <f>'10'!U34</f>
        <v>0</v>
      </c>
    </row>
    <row r="1343" spans="1:3" x14ac:dyDescent="0.25">
      <c r="A1343" s="2" t="s">
        <v>733</v>
      </c>
      <c r="B1343" s="509" t="str">
        <f t="shared" si="32"/>
        <v>Paaiškinimas, kaip nustatyta rodiklio L700 reikšmė</v>
      </c>
      <c r="C1343" s="675">
        <f>'10'!U35</f>
        <v>0</v>
      </c>
    </row>
    <row r="1344" spans="1:3" ht="30" x14ac:dyDescent="0.25">
      <c r="A1344" s="2" t="s">
        <v>734</v>
      </c>
      <c r="B1344" s="649" t="str">
        <f t="shared" si="32"/>
        <v>D dalis. Priemonės indėlis į ES ir nacionalinių horizontaliųjų principų įgyvendinimą:</v>
      </c>
      <c r="C1344" s="674"/>
    </row>
    <row r="1345" spans="1:3" x14ac:dyDescent="0.25">
      <c r="A1345" s="2" t="s">
        <v>735</v>
      </c>
      <c r="B1345" s="678" t="str">
        <f t="shared" si="32"/>
        <v>Subregioninės vietovės principas:</v>
      </c>
      <c r="C1345" s="674"/>
    </row>
    <row r="1346" spans="1:3" ht="30" x14ac:dyDescent="0.25">
      <c r="A1346" s="2" t="s">
        <v>736</v>
      </c>
      <c r="B1346" s="509" t="str">
        <f t="shared" si="32"/>
        <v>Ar siekiama, kad pagal priemonę finansuojami projektai apimtų visas VVG teritorijos seniūnijas?</v>
      </c>
      <c r="C1346" s="670" t="str">
        <f>'10'!U38</f>
        <v>Ne</v>
      </c>
    </row>
    <row r="1347" spans="1:3" x14ac:dyDescent="0.25">
      <c r="A1347" s="2" t="s">
        <v>737</v>
      </c>
      <c r="B1347" s="509" t="str">
        <f t="shared" si="32"/>
        <v>Pasirinkimo pagrindimas</v>
      </c>
      <c r="C1347" s="675">
        <f>'10'!U39</f>
        <v>0</v>
      </c>
    </row>
    <row r="1348" spans="1:3" x14ac:dyDescent="0.25">
      <c r="A1348" s="2" t="s">
        <v>738</v>
      </c>
      <c r="B1348" s="678" t="str">
        <f t="shared" si="32"/>
        <v>Partnerystės principas:</v>
      </c>
      <c r="C1348" s="674"/>
    </row>
    <row r="1349" spans="1:3" ht="30" x14ac:dyDescent="0.25">
      <c r="A1349" s="2" t="s">
        <v>739</v>
      </c>
      <c r="B1349" s="509" t="str">
        <f t="shared" si="32"/>
        <v>Ar siekiama, kad pagal priemonę finansuojami projektai būtų vykdomi su partneriais?</v>
      </c>
      <c r="C1349" s="670" t="str">
        <f>'10'!U41</f>
        <v>Ne</v>
      </c>
    </row>
    <row r="1350" spans="1:3" x14ac:dyDescent="0.25">
      <c r="A1350" s="2" t="s">
        <v>740</v>
      </c>
      <c r="B1350" s="509" t="str">
        <f t="shared" si="32"/>
        <v>Pasirinkimo pagrindimas</v>
      </c>
      <c r="C1350" s="675">
        <f>'10'!U42</f>
        <v>0</v>
      </c>
    </row>
    <row r="1351" spans="1:3" x14ac:dyDescent="0.25">
      <c r="A1351" s="2" t="s">
        <v>741</v>
      </c>
      <c r="B1351" s="678" t="str">
        <f t="shared" si="32"/>
        <v>Inovacijų principas:</v>
      </c>
      <c r="C1351" s="674"/>
    </row>
    <row r="1352" spans="1:3" ht="30" x14ac:dyDescent="0.25">
      <c r="A1352" s="2" t="s">
        <v>742</v>
      </c>
      <c r="B1352" s="509" t="str">
        <f t="shared" si="32"/>
        <v>Ar siekiama, kad pagal priemonę finansuojami projektai būtų skirti inovacijoms vietos lygiu diegti?</v>
      </c>
      <c r="C1352" s="670" t="str">
        <f>'10'!U44</f>
        <v>Ne</v>
      </c>
    </row>
    <row r="1353" spans="1:3" x14ac:dyDescent="0.25">
      <c r="A1353" s="2" t="s">
        <v>743</v>
      </c>
      <c r="B1353" s="509" t="str">
        <f t="shared" si="32"/>
        <v>Pasirinkimo pagrindimas</v>
      </c>
      <c r="C1353" s="675">
        <f>'10'!U45</f>
        <v>0</v>
      </c>
    </row>
    <row r="1354" spans="1:3" ht="30" x14ac:dyDescent="0.25">
      <c r="A1354" s="2" t="s">
        <v>744</v>
      </c>
      <c r="B1354" s="509" t="str">
        <f t="shared" si="32"/>
        <v>Planuojama paremti projektų, skirtų inovacijoms vietos lygiu diegti (rodiklis L710)</v>
      </c>
      <c r="C1354" s="677">
        <f>'10'!U46</f>
        <v>0</v>
      </c>
    </row>
    <row r="1355" spans="1:3" x14ac:dyDescent="0.25">
      <c r="A1355" s="2" t="s">
        <v>745</v>
      </c>
      <c r="B1355" s="678" t="str">
        <f t="shared" si="32"/>
        <v>Lyčių lygybė ir nediskriminavimas:</v>
      </c>
      <c r="C1355" s="674"/>
    </row>
    <row r="1356" spans="1:3" ht="30" x14ac:dyDescent="0.25">
      <c r="A1356" s="2" t="s">
        <v>746</v>
      </c>
      <c r="B1356" s="509" t="str">
        <f t="shared" si="32"/>
        <v>Ar pagal priemonę finansuojami projektai, skirti lyčių lygybei ir nediskriminavimui?</v>
      </c>
      <c r="C1356" s="670" t="str">
        <f>'10'!U48</f>
        <v>Ne</v>
      </c>
    </row>
    <row r="1357" spans="1:3" x14ac:dyDescent="0.25">
      <c r="A1357" s="2" t="s">
        <v>747</v>
      </c>
      <c r="B1357" s="509" t="str">
        <f t="shared" si="32"/>
        <v>Pasirinkimo pagrindimas (jei taip, kaip bus užtikrinta)</v>
      </c>
      <c r="C1357" s="675">
        <f>'10'!U49</f>
        <v>0</v>
      </c>
    </row>
    <row r="1358" spans="1:3" x14ac:dyDescent="0.25">
      <c r="A1358" s="2" t="s">
        <v>748</v>
      </c>
      <c r="B1358" s="678" t="str">
        <f t="shared" si="32"/>
        <v>Jaunimas:</v>
      </c>
      <c r="C1358" s="674"/>
    </row>
    <row r="1359" spans="1:3" ht="30" x14ac:dyDescent="0.25">
      <c r="A1359" s="2" t="s">
        <v>749</v>
      </c>
      <c r="B1359" s="509" t="str">
        <f t="shared" si="32"/>
        <v>Ar pagal priemonę finansuojami projektai, skirti jaunimui?</v>
      </c>
      <c r="C1359" s="670" t="str">
        <f>'10'!U51</f>
        <v>Ne</v>
      </c>
    </row>
    <row r="1360" spans="1:3" x14ac:dyDescent="0.25">
      <c r="A1360" s="2" t="s">
        <v>750</v>
      </c>
      <c r="B1360" s="509" t="str">
        <f t="shared" si="32"/>
        <v>Pasirinkimo pagrindimas (jei taip, kaip bus užtikrinta)</v>
      </c>
      <c r="C1360" s="675">
        <f>'10'!U52</f>
        <v>0</v>
      </c>
    </row>
    <row r="1361" spans="1:3" x14ac:dyDescent="0.25">
      <c r="A1361" s="2" t="s">
        <v>751</v>
      </c>
      <c r="B1361" s="673" t="str">
        <f t="shared" si="32"/>
        <v>E dalis. Priemonės rezultato rodikliai:</v>
      </c>
      <c r="C1361" s="674"/>
    </row>
    <row r="1362" spans="1:3" x14ac:dyDescent="0.25">
      <c r="A1362" s="2" t="s">
        <v>752</v>
      </c>
      <c r="B1362" s="678" t="str">
        <f t="shared" si="32"/>
        <v>SP rezultato rodiklių taikymas priemonei:</v>
      </c>
      <c r="C1362" s="674"/>
    </row>
    <row r="1363" spans="1:3" x14ac:dyDescent="0.25">
      <c r="A1363" s="2" t="s">
        <v>753</v>
      </c>
      <c r="B1363" s="679" t="str">
        <f t="shared" si="32"/>
        <v>R.3</v>
      </c>
      <c r="C1363" s="685" t="str">
        <f>'10'!U55</f>
        <v>Ne</v>
      </c>
    </row>
    <row r="1364" spans="1:3" x14ac:dyDescent="0.25">
      <c r="A1364" s="2" t="s">
        <v>754</v>
      </c>
      <c r="B1364" s="679" t="str">
        <f t="shared" si="32"/>
        <v>R.37</v>
      </c>
      <c r="C1364" s="685" t="str">
        <f>'10'!U56</f>
        <v>Ne</v>
      </c>
    </row>
    <row r="1365" spans="1:3" x14ac:dyDescent="0.25">
      <c r="A1365" s="2" t="s">
        <v>755</v>
      </c>
      <c r="B1365" s="679" t="str">
        <f t="shared" si="32"/>
        <v>R.39</v>
      </c>
      <c r="C1365" s="685" t="str">
        <f>'10'!U57</f>
        <v>Ne</v>
      </c>
    </row>
    <row r="1366" spans="1:3" x14ac:dyDescent="0.25">
      <c r="A1366" s="2" t="s">
        <v>756</v>
      </c>
      <c r="B1366" s="679" t="str">
        <f t="shared" si="32"/>
        <v>R.41</v>
      </c>
      <c r="C1366" s="685" t="str">
        <f>'10'!U58</f>
        <v>Ne</v>
      </c>
    </row>
    <row r="1367" spans="1:3" x14ac:dyDescent="0.25">
      <c r="A1367" s="2" t="s">
        <v>757</v>
      </c>
      <c r="B1367" s="679" t="str">
        <f t="shared" si="32"/>
        <v>R.42</v>
      </c>
      <c r="C1367" s="685" t="str">
        <f>'10'!U59</f>
        <v>Ne</v>
      </c>
    </row>
    <row r="1368" spans="1:3" x14ac:dyDescent="0.25">
      <c r="A1368" s="2" t="s">
        <v>758</v>
      </c>
      <c r="B1368" s="678" t="str">
        <f t="shared" si="32"/>
        <v>VPS rodiklių taikymas priemonei:</v>
      </c>
      <c r="C1368" s="686"/>
    </row>
    <row r="1369" spans="1:3" x14ac:dyDescent="0.25">
      <c r="A1369" s="2" t="s">
        <v>759</v>
      </c>
      <c r="B1369" s="679" t="str">
        <f t="shared" si="32"/>
        <v>ŠIRV-P.1</v>
      </c>
      <c r="C1369" s="685" t="str">
        <f>'10'!U61</f>
        <v>Ne</v>
      </c>
    </row>
    <row r="1370" spans="1:3" x14ac:dyDescent="0.25">
      <c r="A1370" s="2" t="s">
        <v>760</v>
      </c>
      <c r="B1370" s="679" t="str">
        <f t="shared" si="32"/>
        <v>ŠIRV-P.2</v>
      </c>
      <c r="C1370" s="685" t="str">
        <f>'10'!U62</f>
        <v>Ne</v>
      </c>
    </row>
    <row r="1371" spans="1:3" x14ac:dyDescent="0.25">
      <c r="A1371" s="2" t="s">
        <v>761</v>
      </c>
      <c r="B1371" s="679" t="str">
        <f t="shared" si="32"/>
        <v>ŠIRV-P.3</v>
      </c>
      <c r="C1371" s="685" t="str">
        <f>'10'!U63</f>
        <v>Ne</v>
      </c>
    </row>
    <row r="1372" spans="1:3" x14ac:dyDescent="0.25">
      <c r="A1372" s="2" t="s">
        <v>762</v>
      </c>
      <c r="B1372" s="679" t="str">
        <f t="shared" si="32"/>
        <v>ŠIRV-P.4</v>
      </c>
      <c r="C1372" s="685" t="str">
        <f>'10'!U64</f>
        <v>Ne</v>
      </c>
    </row>
    <row r="1373" spans="1:3" x14ac:dyDescent="0.25">
      <c r="A1373" s="2" t="s">
        <v>763</v>
      </c>
      <c r="B1373" s="679" t="str">
        <f t="shared" si="32"/>
        <v>ŠIRV-P.5</v>
      </c>
      <c r="C1373" s="685" t="str">
        <f>'10'!U65</f>
        <v>Ne</v>
      </c>
    </row>
    <row r="1374" spans="1:3" x14ac:dyDescent="0.25">
      <c r="A1374" s="2" t="s">
        <v>764</v>
      </c>
      <c r="B1374" s="679" t="str">
        <f t="shared" si="32"/>
        <v>ŠIRV-P.6</v>
      </c>
      <c r="C1374" s="685" t="str">
        <f>'10'!U66</f>
        <v>Ne</v>
      </c>
    </row>
    <row r="1375" spans="1:3" x14ac:dyDescent="0.25">
      <c r="A1375" s="2" t="s">
        <v>765</v>
      </c>
      <c r="B1375" s="679" t="str">
        <f t="shared" si="32"/>
        <v>ŠIRV-P.7</v>
      </c>
      <c r="C1375" s="685" t="str">
        <f>'10'!U67</f>
        <v>Ne</v>
      </c>
    </row>
    <row r="1376" spans="1:3" x14ac:dyDescent="0.25">
      <c r="A1376" s="2" t="s">
        <v>766</v>
      </c>
      <c r="B1376" s="679" t="str">
        <f t="shared" si="32"/>
        <v>ŠIRV-P.8</v>
      </c>
      <c r="C1376" s="685" t="str">
        <f>'10'!U68</f>
        <v>Ne</v>
      </c>
    </row>
    <row r="1377" spans="1:3" x14ac:dyDescent="0.25">
      <c r="A1377" s="2" t="s">
        <v>767</v>
      </c>
      <c r="B1377" s="679" t="str">
        <f t="shared" si="32"/>
        <v>ŠIRV-P.9</v>
      </c>
      <c r="C1377" s="685" t="str">
        <f>'10'!U69</f>
        <v>Ne</v>
      </c>
    </row>
    <row r="1378" spans="1:3" x14ac:dyDescent="0.25">
      <c r="A1378" s="2" t="s">
        <v>768</v>
      </c>
      <c r="B1378" s="681" t="str">
        <f t="shared" si="32"/>
        <v>ŠIRV-P.10</v>
      </c>
      <c r="C1378" s="687" t="str">
        <f>'10'!U70</f>
        <v>Ne</v>
      </c>
    </row>
    <row r="1379" spans="1:3" x14ac:dyDescent="0.25">
      <c r="A1379" s="2" t="s">
        <v>769</v>
      </c>
      <c r="B1379" s="673" t="str">
        <f t="shared" si="32"/>
        <v>F dalis. Pagal priemonę remiamų projektų pobūdis:</v>
      </c>
      <c r="C1379" s="674"/>
    </row>
    <row r="1380" spans="1:3" x14ac:dyDescent="0.25">
      <c r="A1380" s="2" t="s">
        <v>770</v>
      </c>
      <c r="B1380" s="669" t="str">
        <f t="shared" ref="B1380:B1389" si="33">B1303</f>
        <v>Remiami pelno projektai</v>
      </c>
      <c r="C1380" s="670" t="str">
        <f>'10'!U72</f>
        <v>Ne</v>
      </c>
    </row>
    <row r="1381" spans="1:3" ht="60" x14ac:dyDescent="0.25">
      <c r="A1381" s="2" t="s">
        <v>771</v>
      </c>
      <c r="B1381" s="671" t="str">
        <f t="shared" si="33"/>
        <v>Remiami projektai, susiję su žinių perdavimu, įskaitant konsultacijas, mokymą ir keitimąsi žiniomis apie tvarią, ekonominę, socialinę, aplinką ir klimatą tausojančią veiklą (aktualu rodikliui L801)</v>
      </c>
      <c r="C1381" s="670" t="str">
        <f>'10'!U73</f>
        <v>Ne</v>
      </c>
    </row>
    <row r="1382" spans="1:3" ht="75" x14ac:dyDescent="0.25">
      <c r="A1382" s="2" t="s">
        <v>772</v>
      </c>
      <c r="B1382" s="671" t="str">
        <f t="shared" si="33"/>
        <v>Remiami projektai, susiję su gamintojų organizacijomis, vietinėmis rinkomis, trumpomis tiekimo grandinėmis ir kokybės schemomis, įskaitant paramą investicijoms, rinkodaros veiklą ir kt. (aktualu rodikliui L802)</v>
      </c>
      <c r="C1382" s="670" t="str">
        <f>'10'!U74</f>
        <v>Ne</v>
      </c>
    </row>
    <row r="1383" spans="1:3" ht="45" x14ac:dyDescent="0.25">
      <c r="A1383" s="2" t="s">
        <v>773</v>
      </c>
      <c r="B1383" s="671" t="str">
        <f t="shared" si="33"/>
        <v>Remiami projektai, susiję su atsinaujinančios energijos gamybos pajėgumais, įskaitant biologinę (aktualu rodikliui L803)</v>
      </c>
      <c r="C1383" s="670" t="str">
        <f>'10'!U75</f>
        <v>Ne</v>
      </c>
    </row>
    <row r="1384" spans="1:3" ht="60" x14ac:dyDescent="0.25">
      <c r="A1384" s="2" t="s">
        <v>774</v>
      </c>
      <c r="B1384" s="671" t="str">
        <f t="shared" si="33"/>
        <v>Remiami projektai, prisidedantys prie aplinkos tvarumo, klimato kaitos švelninimo bei prisitaikymo prie jos tikslų įgyvendinimo kaimo vietovėse (aktualu rodikliui L804)</v>
      </c>
      <c r="C1384" s="670" t="str">
        <f>'10'!U76</f>
        <v>Ne</v>
      </c>
    </row>
    <row r="1385" spans="1:3" ht="30" x14ac:dyDescent="0.25">
      <c r="A1385" s="2" t="s">
        <v>775</v>
      </c>
      <c r="B1385" s="671" t="str">
        <f t="shared" si="33"/>
        <v>Remiami projektai, kurie kuria darbo vietas (aktualu rodikliui L805)</v>
      </c>
      <c r="C1385" s="670" t="str">
        <f>'10'!U77</f>
        <v>Ne</v>
      </c>
    </row>
    <row r="1386" spans="1:3" ht="30" x14ac:dyDescent="0.25">
      <c r="A1386" s="2" t="s">
        <v>776</v>
      </c>
      <c r="B1386" s="671" t="str">
        <f t="shared" si="33"/>
        <v>Remiami kaimo verslų, įskaitant bioekonomiką, projektai (aktualu rodikliui L 806)</v>
      </c>
      <c r="C1386" s="670" t="str">
        <f>'10'!U78</f>
        <v>Ne</v>
      </c>
    </row>
    <row r="1387" spans="1:3" ht="30" x14ac:dyDescent="0.25">
      <c r="A1387" s="2" t="s">
        <v>777</v>
      </c>
      <c r="B1387" s="671" t="str">
        <f t="shared" si="33"/>
        <v>Remiami projektai, susiję su sumanių kaimų strategijomis (aktualu rodikliui L807)</v>
      </c>
      <c r="C1387" s="670" t="str">
        <f>'10'!U79</f>
        <v>Ne</v>
      </c>
    </row>
    <row r="1388" spans="1:3" ht="30" x14ac:dyDescent="0.25">
      <c r="A1388" s="2" t="s">
        <v>778</v>
      </c>
      <c r="B1388" s="671" t="str">
        <f t="shared" si="33"/>
        <v>Remiami projektai, gerinantys paslaugų prieinamumą ir infrastruktūrą (aktualu rodikliui L808)</v>
      </c>
      <c r="C1388" s="670" t="str">
        <f>'10'!U80</f>
        <v>Ne</v>
      </c>
    </row>
    <row r="1389" spans="1:3" ht="30" x14ac:dyDescent="0.25">
      <c r="A1389" s="2" t="s">
        <v>779</v>
      </c>
      <c r="B1389" s="671" t="str">
        <f t="shared" si="33"/>
        <v>Remiami socialinės įtraukties projektai (aktualu rodikliui L809)</v>
      </c>
      <c r="C1389" s="670" t="str">
        <f>'10'!U81</f>
        <v>Ne</v>
      </c>
    </row>
    <row r="1390" spans="1:3" x14ac:dyDescent="0.25">
      <c r="A1390" s="2"/>
      <c r="B1390" s="647"/>
      <c r="C1390" s="683"/>
    </row>
    <row r="1391" spans="1:3" x14ac:dyDescent="0.25">
      <c r="A1391" s="1"/>
      <c r="B1391" s="362"/>
      <c r="C1391" s="684" t="str">
        <f>'10'!V6</f>
        <v>19 priemonė</v>
      </c>
    </row>
    <row r="1392" spans="1:3" x14ac:dyDescent="0.25">
      <c r="A1392" s="2" t="s">
        <v>188</v>
      </c>
      <c r="B1392" s="509" t="str">
        <f>B1315</f>
        <v>Priemonės pavadinimas</v>
      </c>
      <c r="C1392" s="668">
        <f>'10'!V7</f>
        <v>0</v>
      </c>
    </row>
    <row r="1393" spans="1:3" x14ac:dyDescent="0.25">
      <c r="A1393" s="2" t="s">
        <v>189</v>
      </c>
      <c r="B1393" s="669" t="str">
        <f t="shared" ref="B1393:B1456" si="34">B1316</f>
        <v>Priemonės rūšis</v>
      </c>
      <c r="C1393" s="668">
        <f>'10'!V8</f>
        <v>0</v>
      </c>
    </row>
    <row r="1394" spans="1:3" ht="30" x14ac:dyDescent="0.25">
      <c r="A1394" s="2" t="s">
        <v>190</v>
      </c>
      <c r="B1394" s="669" t="str">
        <f t="shared" si="34"/>
        <v>VVG teritorijos poreikių, kuriuos tenkina priemonė, skaičius</v>
      </c>
      <c r="C1394" s="668">
        <f>'10'!V9</f>
        <v>0</v>
      </c>
    </row>
    <row r="1395" spans="1:3" x14ac:dyDescent="0.25">
      <c r="A1395" s="2" t="s">
        <v>191</v>
      </c>
      <c r="B1395" s="669" t="str">
        <f t="shared" si="34"/>
        <v>BŽŪP tikslų, kuriuos įgyvendina priemonė, skaičius</v>
      </c>
      <c r="C1395" s="668">
        <f>'10'!V10</f>
        <v>0</v>
      </c>
    </row>
    <row r="1396" spans="1:3" x14ac:dyDescent="0.25">
      <c r="A1396" s="2" t="s">
        <v>192</v>
      </c>
      <c r="B1396" s="669" t="str">
        <f t="shared" si="34"/>
        <v>Pagrindinis BŽŪP tikslas, kurį įgyvendina VPS priemonė</v>
      </c>
      <c r="C1396" s="670" t="str">
        <f>'10'!V11</f>
        <v>Pasirinkite</v>
      </c>
    </row>
    <row r="1397" spans="1:3" ht="30" x14ac:dyDescent="0.25">
      <c r="A1397" s="2" t="s">
        <v>193</v>
      </c>
      <c r="B1397" s="671" t="str">
        <f t="shared" si="34"/>
        <v>Ar priemonė prisideda prie 4 konkretaus BŽŪP tikslo? (tikslas nurodytas 5 lape)</v>
      </c>
      <c r="C1397" s="670" t="str">
        <f>'10'!V12</f>
        <v>Ne</v>
      </c>
    </row>
    <row r="1398" spans="1:3" ht="30" x14ac:dyDescent="0.25">
      <c r="A1398" s="2" t="s">
        <v>194</v>
      </c>
      <c r="B1398" s="671" t="str">
        <f t="shared" si="34"/>
        <v>Ar priemonė prisideda prie 5 konkretaus BŽŪP tikslo? (tikslas nurodytas 5 lape)</v>
      </c>
      <c r="C1398" s="670" t="str">
        <f>'10'!V13</f>
        <v>Ne</v>
      </c>
    </row>
    <row r="1399" spans="1:3" ht="30" x14ac:dyDescent="0.25">
      <c r="A1399" s="2" t="s">
        <v>195</v>
      </c>
      <c r="B1399" s="671" t="str">
        <f t="shared" si="34"/>
        <v>Ar priemonė prisideda prie 6 konkretaus BŽŪP tikslo? (tikslas nurodytas 5 lape)</v>
      </c>
      <c r="C1399" s="670" t="str">
        <f>'10'!V14</f>
        <v>Ne</v>
      </c>
    </row>
    <row r="1400" spans="1:3" ht="30" x14ac:dyDescent="0.25">
      <c r="A1400" s="2" t="s">
        <v>196</v>
      </c>
      <c r="B1400" s="671" t="str">
        <f t="shared" si="34"/>
        <v>Ar priemonė prisideda prie 9 konkretaus BŽŪP tikslo? (tikslas nurodytas 5 lape)</v>
      </c>
      <c r="C1400" s="670" t="str">
        <f>'10'!V15</f>
        <v>Ne</v>
      </c>
    </row>
    <row r="1401" spans="1:3" x14ac:dyDescent="0.25">
      <c r="A1401" s="2" t="s">
        <v>94</v>
      </c>
      <c r="B1401" s="673" t="str">
        <f t="shared" si="34"/>
        <v>A dalis. Priemonės intervencijos logika:</v>
      </c>
      <c r="C1401" s="674"/>
    </row>
    <row r="1402" spans="1:3" ht="45" x14ac:dyDescent="0.25">
      <c r="A1402" s="2" t="s">
        <v>197</v>
      </c>
      <c r="B1402" s="671" t="str">
        <f t="shared" si="34"/>
        <v>Priemonės tikslas, ryšys su pagrindiniu BŽŪP tikslu ir VVG teritorijos poreikiais (problemomis ir (arba) potencialu), ryšys su VPS tema (jei taikoma)</v>
      </c>
      <c r="C1402" s="675">
        <f>'10'!V17</f>
        <v>0</v>
      </c>
    </row>
    <row r="1403" spans="1:3" x14ac:dyDescent="0.25">
      <c r="A1403" s="2" t="s">
        <v>198</v>
      </c>
      <c r="B1403" s="669" t="str">
        <f t="shared" si="34"/>
        <v>Pokytis, kurio siekiama VPS priemone</v>
      </c>
      <c r="C1403" s="675">
        <f>'10'!V18</f>
        <v>0</v>
      </c>
    </row>
    <row r="1404" spans="1:3" ht="30" x14ac:dyDescent="0.25">
      <c r="A1404" s="2" t="s">
        <v>199</v>
      </c>
      <c r="B1404" s="509" t="str">
        <f t="shared" si="34"/>
        <v>Kaip priemonė prisidės prie horizontalaus tikslo d įgyvendinimo? (pildoma, jei taikoma)</v>
      </c>
      <c r="C1404" s="675">
        <f>'10'!V19</f>
        <v>0</v>
      </c>
    </row>
    <row r="1405" spans="1:3" ht="30" x14ac:dyDescent="0.25">
      <c r="A1405" s="2" t="s">
        <v>200</v>
      </c>
      <c r="B1405" s="509" t="str">
        <f t="shared" si="34"/>
        <v>Kaip priemonė prisidės prie horizontalaus tikslo e įgyvendinimo? (pildoma, jei taikoma)</v>
      </c>
      <c r="C1405" s="675">
        <f>'10'!V20</f>
        <v>0</v>
      </c>
    </row>
    <row r="1406" spans="1:3" ht="30" x14ac:dyDescent="0.25">
      <c r="A1406" s="2" t="s">
        <v>201</v>
      </c>
      <c r="B1406" s="509" t="str">
        <f t="shared" si="34"/>
        <v>Kaip priemonė prisidės prie horizontalaus tikslo f įgyvendinimo? (pildoma, jei taikoma)</v>
      </c>
      <c r="C1406" s="675">
        <f>'10'!V21</f>
        <v>0</v>
      </c>
    </row>
    <row r="1407" spans="1:3" ht="30" x14ac:dyDescent="0.25">
      <c r="A1407" s="2" t="s">
        <v>202</v>
      </c>
      <c r="B1407" s="509" t="str">
        <f t="shared" si="34"/>
        <v>Kaip priemonė prisidės prie horizontalaus tikslo i įgyvendinimo? (pildoma, jei taikoma)</v>
      </c>
      <c r="C1407" s="675">
        <f>'10'!V22</f>
        <v>0</v>
      </c>
    </row>
    <row r="1408" spans="1:3" ht="30" x14ac:dyDescent="0.25">
      <c r="A1408" s="2" t="s">
        <v>203</v>
      </c>
      <c r="B1408" s="673" t="str">
        <f t="shared" si="34"/>
        <v>B dalis. Pareiškėjų ir projektų tinkamumo sąlygos, projektų atrankos principai:</v>
      </c>
      <c r="C1408" s="674"/>
    </row>
    <row r="1409" spans="1:3" x14ac:dyDescent="0.25">
      <c r="A1409" s="2" t="s">
        <v>204</v>
      </c>
      <c r="B1409" s="509" t="str">
        <f t="shared" si="34"/>
        <v>Pagal priemonę remiamos veiklos</v>
      </c>
      <c r="C1409" s="675">
        <f>'10'!V24</f>
        <v>0</v>
      </c>
    </row>
    <row r="1410" spans="1:3" ht="30" x14ac:dyDescent="0.25">
      <c r="A1410" s="2" t="s">
        <v>205</v>
      </c>
      <c r="B1410" s="669" t="str">
        <f t="shared" si="34"/>
        <v>Tinkami pareiškėjai ir partneriai (jei taikomas reikalavimas projektus įgyvendinti su partneriais)</v>
      </c>
      <c r="C1410" s="675">
        <f>'10'!V25</f>
        <v>0</v>
      </c>
    </row>
    <row r="1411" spans="1:3" ht="30" x14ac:dyDescent="0.25">
      <c r="A1411" s="2" t="s">
        <v>206</v>
      </c>
      <c r="B1411" s="669" t="str">
        <f t="shared" si="34"/>
        <v>Priemonės tikslinė grupė (pildoma, jei nesutampa su tinkamais pareiškėjais ir (arba) partneriais)</v>
      </c>
      <c r="C1411" s="675">
        <f>'10'!V26</f>
        <v>0</v>
      </c>
    </row>
    <row r="1412" spans="1:3" x14ac:dyDescent="0.25">
      <c r="A1412" s="2" t="s">
        <v>725</v>
      </c>
      <c r="B1412" s="509" t="str">
        <f t="shared" si="34"/>
        <v>Tinkamumo sąlygos pareiškėjams ir projektams</v>
      </c>
      <c r="C1412" s="675">
        <f>'10'!V27</f>
        <v>0</v>
      </c>
    </row>
    <row r="1413" spans="1:3" x14ac:dyDescent="0.25">
      <c r="A1413" s="2" t="s">
        <v>726</v>
      </c>
      <c r="B1413" s="671" t="str">
        <f t="shared" si="34"/>
        <v>Projektų atrankos principai</v>
      </c>
      <c r="C1413" s="675">
        <f>'10'!V28</f>
        <v>0</v>
      </c>
    </row>
    <row r="1414" spans="1:3" x14ac:dyDescent="0.25">
      <c r="A1414" s="2" t="s">
        <v>727</v>
      </c>
      <c r="B1414" s="509" t="str">
        <f t="shared" si="34"/>
        <v>Planuojamų kvietimų teikti paraiškas skaičius</v>
      </c>
      <c r="C1414" s="668">
        <f>'10'!V29</f>
        <v>0</v>
      </c>
    </row>
    <row r="1415" spans="1:3" x14ac:dyDescent="0.25">
      <c r="A1415" s="2" t="s">
        <v>728</v>
      </c>
      <c r="B1415" s="649" t="str">
        <f t="shared" si="34"/>
        <v>C dalis. Paramos dydžiai:</v>
      </c>
      <c r="C1415" s="674"/>
    </row>
    <row r="1416" spans="1:3" x14ac:dyDescent="0.25">
      <c r="A1416" s="2" t="s">
        <v>729</v>
      </c>
      <c r="B1416" s="509" t="str">
        <f t="shared" si="34"/>
        <v>Didžiausia paramos suma vietos projektui, Eur</v>
      </c>
      <c r="C1416" s="675">
        <f>'10'!V31</f>
        <v>0</v>
      </c>
    </row>
    <row r="1417" spans="1:3" x14ac:dyDescent="0.25">
      <c r="A1417" s="2" t="s">
        <v>730</v>
      </c>
      <c r="B1417" s="509" t="str">
        <f t="shared" si="34"/>
        <v xml:space="preserve">Paramos lyginamoji dalis, proc. </v>
      </c>
      <c r="C1417" s="675">
        <f>'10'!V32</f>
        <v>0</v>
      </c>
    </row>
    <row r="1418" spans="1:3" x14ac:dyDescent="0.25">
      <c r="A1418" s="2" t="s">
        <v>731</v>
      </c>
      <c r="B1418" s="509" t="str">
        <f t="shared" si="34"/>
        <v>Planuojama paramos suma priemonei, Eur</v>
      </c>
      <c r="C1418" s="676">
        <f>'10'!V33</f>
        <v>0</v>
      </c>
    </row>
    <row r="1419" spans="1:3" x14ac:dyDescent="0.25">
      <c r="A1419" s="2" t="s">
        <v>732</v>
      </c>
      <c r="B1419" s="509" t="str">
        <f t="shared" si="34"/>
        <v>Planuojama paremti projektų (rodiklis L700)</v>
      </c>
      <c r="C1419" s="677">
        <f>'10'!V34</f>
        <v>0</v>
      </c>
    </row>
    <row r="1420" spans="1:3" x14ac:dyDescent="0.25">
      <c r="A1420" s="2" t="s">
        <v>733</v>
      </c>
      <c r="B1420" s="509" t="str">
        <f t="shared" si="34"/>
        <v>Paaiškinimas, kaip nustatyta rodiklio L700 reikšmė</v>
      </c>
      <c r="C1420" s="675">
        <f>'10'!V35</f>
        <v>0</v>
      </c>
    </row>
    <row r="1421" spans="1:3" ht="30" x14ac:dyDescent="0.25">
      <c r="A1421" s="2" t="s">
        <v>734</v>
      </c>
      <c r="B1421" s="649" t="str">
        <f t="shared" si="34"/>
        <v>D dalis. Priemonės indėlis į ES ir nacionalinių horizontaliųjų principų įgyvendinimą:</v>
      </c>
      <c r="C1421" s="674"/>
    </row>
    <row r="1422" spans="1:3" x14ac:dyDescent="0.25">
      <c r="A1422" s="2" t="s">
        <v>735</v>
      </c>
      <c r="B1422" s="678" t="str">
        <f t="shared" si="34"/>
        <v>Subregioninės vietovės principas:</v>
      </c>
      <c r="C1422" s="674"/>
    </row>
    <row r="1423" spans="1:3" ht="30" x14ac:dyDescent="0.25">
      <c r="A1423" s="2" t="s">
        <v>736</v>
      </c>
      <c r="B1423" s="509" t="str">
        <f t="shared" si="34"/>
        <v>Ar siekiama, kad pagal priemonę finansuojami projektai apimtų visas VVG teritorijos seniūnijas?</v>
      </c>
      <c r="C1423" s="670" t="str">
        <f>'10'!V38</f>
        <v>Ne</v>
      </c>
    </row>
    <row r="1424" spans="1:3" x14ac:dyDescent="0.25">
      <c r="A1424" s="2" t="s">
        <v>737</v>
      </c>
      <c r="B1424" s="509" t="str">
        <f t="shared" si="34"/>
        <v>Pasirinkimo pagrindimas</v>
      </c>
      <c r="C1424" s="675">
        <f>'10'!V39</f>
        <v>0</v>
      </c>
    </row>
    <row r="1425" spans="1:3" x14ac:dyDescent="0.25">
      <c r="A1425" s="2" t="s">
        <v>738</v>
      </c>
      <c r="B1425" s="678" t="str">
        <f t="shared" si="34"/>
        <v>Partnerystės principas:</v>
      </c>
      <c r="C1425" s="674"/>
    </row>
    <row r="1426" spans="1:3" ht="30" x14ac:dyDescent="0.25">
      <c r="A1426" s="2" t="s">
        <v>739</v>
      </c>
      <c r="B1426" s="509" t="str">
        <f t="shared" si="34"/>
        <v>Ar siekiama, kad pagal priemonę finansuojami projektai būtų vykdomi su partneriais?</v>
      </c>
      <c r="C1426" s="670" t="str">
        <f>'10'!V41</f>
        <v>Ne</v>
      </c>
    </row>
    <row r="1427" spans="1:3" x14ac:dyDescent="0.25">
      <c r="A1427" s="2" t="s">
        <v>740</v>
      </c>
      <c r="B1427" s="509" t="str">
        <f t="shared" si="34"/>
        <v>Pasirinkimo pagrindimas</v>
      </c>
      <c r="C1427" s="675">
        <f>'10'!V42</f>
        <v>0</v>
      </c>
    </row>
    <row r="1428" spans="1:3" x14ac:dyDescent="0.25">
      <c r="A1428" s="2" t="s">
        <v>741</v>
      </c>
      <c r="B1428" s="678" t="str">
        <f t="shared" si="34"/>
        <v>Inovacijų principas:</v>
      </c>
      <c r="C1428" s="674"/>
    </row>
    <row r="1429" spans="1:3" ht="30" x14ac:dyDescent="0.25">
      <c r="A1429" s="2" t="s">
        <v>742</v>
      </c>
      <c r="B1429" s="509" t="str">
        <f t="shared" si="34"/>
        <v>Ar siekiama, kad pagal priemonę finansuojami projektai būtų skirti inovacijoms vietos lygiu diegti?</v>
      </c>
      <c r="C1429" s="670" t="str">
        <f>'10'!V44</f>
        <v>Ne</v>
      </c>
    </row>
    <row r="1430" spans="1:3" x14ac:dyDescent="0.25">
      <c r="A1430" s="2" t="s">
        <v>743</v>
      </c>
      <c r="B1430" s="509" t="str">
        <f t="shared" si="34"/>
        <v>Pasirinkimo pagrindimas</v>
      </c>
      <c r="C1430" s="675">
        <f>'10'!V45</f>
        <v>0</v>
      </c>
    </row>
    <row r="1431" spans="1:3" ht="30" x14ac:dyDescent="0.25">
      <c r="A1431" s="2" t="s">
        <v>744</v>
      </c>
      <c r="B1431" s="509" t="str">
        <f t="shared" si="34"/>
        <v>Planuojama paremti projektų, skirtų inovacijoms vietos lygiu diegti (rodiklis L710)</v>
      </c>
      <c r="C1431" s="677">
        <f>'10'!V46</f>
        <v>0</v>
      </c>
    </row>
    <row r="1432" spans="1:3" x14ac:dyDescent="0.25">
      <c r="A1432" s="2" t="s">
        <v>745</v>
      </c>
      <c r="B1432" s="678" t="str">
        <f t="shared" si="34"/>
        <v>Lyčių lygybė ir nediskriminavimas:</v>
      </c>
      <c r="C1432" s="674"/>
    </row>
    <row r="1433" spans="1:3" ht="30" x14ac:dyDescent="0.25">
      <c r="A1433" s="2" t="s">
        <v>746</v>
      </c>
      <c r="B1433" s="509" t="str">
        <f t="shared" si="34"/>
        <v>Ar pagal priemonę finansuojami projektai, skirti lyčių lygybei ir nediskriminavimui?</v>
      </c>
      <c r="C1433" s="670" t="str">
        <f>'10'!V48</f>
        <v>Ne</v>
      </c>
    </row>
    <row r="1434" spans="1:3" x14ac:dyDescent="0.25">
      <c r="A1434" s="2" t="s">
        <v>747</v>
      </c>
      <c r="B1434" s="509" t="str">
        <f t="shared" si="34"/>
        <v>Pasirinkimo pagrindimas (jei taip, kaip bus užtikrinta)</v>
      </c>
      <c r="C1434" s="675">
        <f>'10'!V49</f>
        <v>0</v>
      </c>
    </row>
    <row r="1435" spans="1:3" x14ac:dyDescent="0.25">
      <c r="A1435" s="2" t="s">
        <v>748</v>
      </c>
      <c r="B1435" s="678" t="str">
        <f t="shared" si="34"/>
        <v>Jaunimas:</v>
      </c>
      <c r="C1435" s="674"/>
    </row>
    <row r="1436" spans="1:3" ht="30" x14ac:dyDescent="0.25">
      <c r="A1436" s="2" t="s">
        <v>749</v>
      </c>
      <c r="B1436" s="509" t="str">
        <f t="shared" si="34"/>
        <v>Ar pagal priemonę finansuojami projektai, skirti jaunimui?</v>
      </c>
      <c r="C1436" s="670" t="str">
        <f>'10'!V51</f>
        <v>Ne</v>
      </c>
    </row>
    <row r="1437" spans="1:3" x14ac:dyDescent="0.25">
      <c r="A1437" s="2" t="s">
        <v>750</v>
      </c>
      <c r="B1437" s="509" t="str">
        <f t="shared" si="34"/>
        <v>Pasirinkimo pagrindimas (jei taip, kaip bus užtikrinta)</v>
      </c>
      <c r="C1437" s="675">
        <f>'10'!V52</f>
        <v>0</v>
      </c>
    </row>
    <row r="1438" spans="1:3" x14ac:dyDescent="0.25">
      <c r="A1438" s="2" t="s">
        <v>751</v>
      </c>
      <c r="B1438" s="673" t="str">
        <f t="shared" si="34"/>
        <v>E dalis. Priemonės rezultato rodikliai:</v>
      </c>
      <c r="C1438" s="674"/>
    </row>
    <row r="1439" spans="1:3" x14ac:dyDescent="0.25">
      <c r="A1439" s="2" t="s">
        <v>752</v>
      </c>
      <c r="B1439" s="678" t="str">
        <f t="shared" si="34"/>
        <v>SP rezultato rodiklių taikymas priemonei:</v>
      </c>
      <c r="C1439" s="674"/>
    </row>
    <row r="1440" spans="1:3" x14ac:dyDescent="0.25">
      <c r="A1440" s="2" t="s">
        <v>753</v>
      </c>
      <c r="B1440" s="679" t="str">
        <f t="shared" si="34"/>
        <v>R.3</v>
      </c>
      <c r="C1440" s="685" t="str">
        <f>'10'!V55</f>
        <v>Ne</v>
      </c>
    </row>
    <row r="1441" spans="1:3" x14ac:dyDescent="0.25">
      <c r="A1441" s="2" t="s">
        <v>754</v>
      </c>
      <c r="B1441" s="679" t="str">
        <f t="shared" si="34"/>
        <v>R.37</v>
      </c>
      <c r="C1441" s="685" t="str">
        <f>'10'!V56</f>
        <v>Ne</v>
      </c>
    </row>
    <row r="1442" spans="1:3" x14ac:dyDescent="0.25">
      <c r="A1442" s="2" t="s">
        <v>755</v>
      </c>
      <c r="B1442" s="679" t="str">
        <f t="shared" si="34"/>
        <v>R.39</v>
      </c>
      <c r="C1442" s="685" t="str">
        <f>'10'!V57</f>
        <v>Ne</v>
      </c>
    </row>
    <row r="1443" spans="1:3" x14ac:dyDescent="0.25">
      <c r="A1443" s="2" t="s">
        <v>756</v>
      </c>
      <c r="B1443" s="679" t="str">
        <f t="shared" si="34"/>
        <v>R.41</v>
      </c>
      <c r="C1443" s="685" t="str">
        <f>'10'!V58</f>
        <v>Ne</v>
      </c>
    </row>
    <row r="1444" spans="1:3" x14ac:dyDescent="0.25">
      <c r="A1444" s="2" t="s">
        <v>757</v>
      </c>
      <c r="B1444" s="679" t="str">
        <f t="shared" si="34"/>
        <v>R.42</v>
      </c>
      <c r="C1444" s="685" t="str">
        <f>'10'!V59</f>
        <v>Ne</v>
      </c>
    </row>
    <row r="1445" spans="1:3" x14ac:dyDescent="0.25">
      <c r="A1445" s="2" t="s">
        <v>758</v>
      </c>
      <c r="B1445" s="678" t="str">
        <f t="shared" si="34"/>
        <v>VPS rodiklių taikymas priemonei:</v>
      </c>
      <c r="C1445" s="686"/>
    </row>
    <row r="1446" spans="1:3" x14ac:dyDescent="0.25">
      <c r="A1446" s="2" t="s">
        <v>759</v>
      </c>
      <c r="B1446" s="679" t="str">
        <f t="shared" si="34"/>
        <v>ŠIRV-P.1</v>
      </c>
      <c r="C1446" s="685" t="str">
        <f>'10'!V61</f>
        <v>Ne</v>
      </c>
    </row>
    <row r="1447" spans="1:3" x14ac:dyDescent="0.25">
      <c r="A1447" s="2" t="s">
        <v>760</v>
      </c>
      <c r="B1447" s="679" t="str">
        <f t="shared" si="34"/>
        <v>ŠIRV-P.2</v>
      </c>
      <c r="C1447" s="685" t="str">
        <f>'10'!V62</f>
        <v>Ne</v>
      </c>
    </row>
    <row r="1448" spans="1:3" x14ac:dyDescent="0.25">
      <c r="A1448" s="2" t="s">
        <v>761</v>
      </c>
      <c r="B1448" s="679" t="str">
        <f t="shared" si="34"/>
        <v>ŠIRV-P.3</v>
      </c>
      <c r="C1448" s="685" t="str">
        <f>'10'!V63</f>
        <v>Ne</v>
      </c>
    </row>
    <row r="1449" spans="1:3" x14ac:dyDescent="0.25">
      <c r="A1449" s="2" t="s">
        <v>762</v>
      </c>
      <c r="B1449" s="679" t="str">
        <f t="shared" si="34"/>
        <v>ŠIRV-P.4</v>
      </c>
      <c r="C1449" s="685" t="str">
        <f>'10'!V64</f>
        <v>Ne</v>
      </c>
    </row>
    <row r="1450" spans="1:3" x14ac:dyDescent="0.25">
      <c r="A1450" s="2" t="s">
        <v>763</v>
      </c>
      <c r="B1450" s="679" t="str">
        <f t="shared" si="34"/>
        <v>ŠIRV-P.5</v>
      </c>
      <c r="C1450" s="685" t="str">
        <f>'10'!V65</f>
        <v>Ne</v>
      </c>
    </row>
    <row r="1451" spans="1:3" x14ac:dyDescent="0.25">
      <c r="A1451" s="2" t="s">
        <v>764</v>
      </c>
      <c r="B1451" s="679" t="str">
        <f t="shared" si="34"/>
        <v>ŠIRV-P.6</v>
      </c>
      <c r="C1451" s="685" t="str">
        <f>'10'!V66</f>
        <v>Ne</v>
      </c>
    </row>
    <row r="1452" spans="1:3" x14ac:dyDescent="0.25">
      <c r="A1452" s="2" t="s">
        <v>765</v>
      </c>
      <c r="B1452" s="679" t="str">
        <f t="shared" si="34"/>
        <v>ŠIRV-P.7</v>
      </c>
      <c r="C1452" s="685" t="str">
        <f>'10'!V67</f>
        <v>Ne</v>
      </c>
    </row>
    <row r="1453" spans="1:3" x14ac:dyDescent="0.25">
      <c r="A1453" s="2" t="s">
        <v>766</v>
      </c>
      <c r="B1453" s="679" t="str">
        <f t="shared" si="34"/>
        <v>ŠIRV-P.8</v>
      </c>
      <c r="C1453" s="685" t="str">
        <f>'10'!V68</f>
        <v>Ne</v>
      </c>
    </row>
    <row r="1454" spans="1:3" x14ac:dyDescent="0.25">
      <c r="A1454" s="2" t="s">
        <v>767</v>
      </c>
      <c r="B1454" s="679" t="str">
        <f t="shared" si="34"/>
        <v>ŠIRV-P.9</v>
      </c>
      <c r="C1454" s="685" t="str">
        <f>'10'!V69</f>
        <v>Ne</v>
      </c>
    </row>
    <row r="1455" spans="1:3" x14ac:dyDescent="0.25">
      <c r="A1455" s="2" t="s">
        <v>768</v>
      </c>
      <c r="B1455" s="681" t="str">
        <f t="shared" si="34"/>
        <v>ŠIRV-P.10</v>
      </c>
      <c r="C1455" s="687" t="str">
        <f>'10'!V70</f>
        <v>Ne</v>
      </c>
    </row>
    <row r="1456" spans="1:3" x14ac:dyDescent="0.25">
      <c r="A1456" s="2" t="s">
        <v>769</v>
      </c>
      <c r="B1456" s="673" t="str">
        <f t="shared" si="34"/>
        <v>F dalis. Pagal priemonę remiamų projektų pobūdis:</v>
      </c>
      <c r="C1456" s="674"/>
    </row>
    <row r="1457" spans="1:3" x14ac:dyDescent="0.25">
      <c r="A1457" s="2" t="s">
        <v>770</v>
      </c>
      <c r="B1457" s="669" t="str">
        <f t="shared" ref="B1457:B1466" si="35">B1380</f>
        <v>Remiami pelno projektai</v>
      </c>
      <c r="C1457" s="670" t="str">
        <f>'10'!V72</f>
        <v>Ne</v>
      </c>
    </row>
    <row r="1458" spans="1:3" ht="60" x14ac:dyDescent="0.25">
      <c r="A1458" s="2" t="s">
        <v>771</v>
      </c>
      <c r="B1458" s="671" t="str">
        <f t="shared" si="35"/>
        <v>Remiami projektai, susiję su žinių perdavimu, įskaitant konsultacijas, mokymą ir keitimąsi žiniomis apie tvarią, ekonominę, socialinę, aplinką ir klimatą tausojančią veiklą (aktualu rodikliui L801)</v>
      </c>
      <c r="C1458" s="670" t="str">
        <f>'10'!V73</f>
        <v>Ne</v>
      </c>
    </row>
    <row r="1459" spans="1:3" ht="75" x14ac:dyDescent="0.25">
      <c r="A1459" s="2" t="s">
        <v>772</v>
      </c>
      <c r="B1459" s="671" t="str">
        <f t="shared" si="35"/>
        <v>Remiami projektai, susiję su gamintojų organizacijomis, vietinėmis rinkomis, trumpomis tiekimo grandinėmis ir kokybės schemomis, įskaitant paramą investicijoms, rinkodaros veiklą ir kt. (aktualu rodikliui L802)</v>
      </c>
      <c r="C1459" s="670" t="str">
        <f>'10'!V74</f>
        <v>Ne</v>
      </c>
    </row>
    <row r="1460" spans="1:3" ht="45" x14ac:dyDescent="0.25">
      <c r="A1460" s="2" t="s">
        <v>773</v>
      </c>
      <c r="B1460" s="671" t="str">
        <f t="shared" si="35"/>
        <v>Remiami projektai, susiję su atsinaujinančios energijos gamybos pajėgumais, įskaitant biologinę (aktualu rodikliui L803)</v>
      </c>
      <c r="C1460" s="670" t="str">
        <f>'10'!V75</f>
        <v>Ne</v>
      </c>
    </row>
    <row r="1461" spans="1:3" ht="60" x14ac:dyDescent="0.25">
      <c r="A1461" s="2" t="s">
        <v>774</v>
      </c>
      <c r="B1461" s="671" t="str">
        <f t="shared" si="35"/>
        <v>Remiami projektai, prisidedantys prie aplinkos tvarumo, klimato kaitos švelninimo bei prisitaikymo prie jos tikslų įgyvendinimo kaimo vietovėse (aktualu rodikliui L804)</v>
      </c>
      <c r="C1461" s="670" t="str">
        <f>'10'!V76</f>
        <v>Ne</v>
      </c>
    </row>
    <row r="1462" spans="1:3" ht="30" x14ac:dyDescent="0.25">
      <c r="A1462" s="2" t="s">
        <v>775</v>
      </c>
      <c r="B1462" s="671" t="str">
        <f t="shared" si="35"/>
        <v>Remiami projektai, kurie kuria darbo vietas (aktualu rodikliui L805)</v>
      </c>
      <c r="C1462" s="670" t="str">
        <f>'10'!V77</f>
        <v>Ne</v>
      </c>
    </row>
    <row r="1463" spans="1:3" ht="30" x14ac:dyDescent="0.25">
      <c r="A1463" s="2" t="s">
        <v>776</v>
      </c>
      <c r="B1463" s="671" t="str">
        <f t="shared" si="35"/>
        <v>Remiami kaimo verslų, įskaitant bioekonomiką, projektai (aktualu rodikliui L 806)</v>
      </c>
      <c r="C1463" s="670" t="str">
        <f>'10'!V78</f>
        <v>Ne</v>
      </c>
    </row>
    <row r="1464" spans="1:3" ht="30" x14ac:dyDescent="0.25">
      <c r="A1464" s="2" t="s">
        <v>777</v>
      </c>
      <c r="B1464" s="671" t="str">
        <f t="shared" si="35"/>
        <v>Remiami projektai, susiję su sumanių kaimų strategijomis (aktualu rodikliui L807)</v>
      </c>
      <c r="C1464" s="670" t="str">
        <f>'10'!V79</f>
        <v>Ne</v>
      </c>
    </row>
    <row r="1465" spans="1:3" ht="30" x14ac:dyDescent="0.25">
      <c r="A1465" s="2" t="s">
        <v>778</v>
      </c>
      <c r="B1465" s="671" t="str">
        <f t="shared" si="35"/>
        <v>Remiami projektai, gerinantys paslaugų prieinamumą ir infrastruktūrą (aktualu rodikliui L808)</v>
      </c>
      <c r="C1465" s="670" t="str">
        <f>'10'!V80</f>
        <v>Ne</v>
      </c>
    </row>
    <row r="1466" spans="1:3" ht="30" x14ac:dyDescent="0.25">
      <c r="A1466" s="2" t="s">
        <v>779</v>
      </c>
      <c r="B1466" s="671" t="str">
        <f t="shared" si="35"/>
        <v>Remiami socialinės įtraukties projektai (aktualu rodikliui L809)</v>
      </c>
      <c r="C1466" s="670" t="str">
        <f>'10'!V81</f>
        <v>Ne</v>
      </c>
    </row>
    <row r="1467" spans="1:3" x14ac:dyDescent="0.25">
      <c r="B1467" s="647"/>
      <c r="C1467" s="683"/>
    </row>
    <row r="1468" spans="1:3" x14ac:dyDescent="0.25">
      <c r="A1468" s="1"/>
      <c r="B1468" s="362"/>
      <c r="C1468" s="684" t="str">
        <f>'10'!W6</f>
        <v>20 priemonė</v>
      </c>
    </row>
    <row r="1469" spans="1:3" x14ac:dyDescent="0.25">
      <c r="A1469" s="2" t="s">
        <v>188</v>
      </c>
      <c r="B1469" s="509" t="str">
        <f>B1392</f>
        <v>Priemonės pavadinimas</v>
      </c>
      <c r="C1469" s="668">
        <f>'10'!W7</f>
        <v>0</v>
      </c>
    </row>
    <row r="1470" spans="1:3" x14ac:dyDescent="0.25">
      <c r="A1470" s="2" t="s">
        <v>189</v>
      </c>
      <c r="B1470" s="669" t="str">
        <f t="shared" ref="B1470:B1533" si="36">B1393</f>
        <v>Priemonės rūšis</v>
      </c>
      <c r="C1470" s="668">
        <f>'10'!W8</f>
        <v>0</v>
      </c>
    </row>
    <row r="1471" spans="1:3" ht="30" x14ac:dyDescent="0.25">
      <c r="A1471" s="2" t="s">
        <v>190</v>
      </c>
      <c r="B1471" s="669" t="str">
        <f t="shared" si="36"/>
        <v>VVG teritorijos poreikių, kuriuos tenkina priemonė, skaičius</v>
      </c>
      <c r="C1471" s="668">
        <f>'10'!W9</f>
        <v>0</v>
      </c>
    </row>
    <row r="1472" spans="1:3" x14ac:dyDescent="0.25">
      <c r="A1472" s="2" t="s">
        <v>191</v>
      </c>
      <c r="B1472" s="669" t="str">
        <f t="shared" si="36"/>
        <v>BŽŪP tikslų, kuriuos įgyvendina priemonė, skaičius</v>
      </c>
      <c r="C1472" s="668">
        <f>'10'!W10</f>
        <v>0</v>
      </c>
    </row>
    <row r="1473" spans="1:3" x14ac:dyDescent="0.25">
      <c r="A1473" s="2" t="s">
        <v>192</v>
      </c>
      <c r="B1473" s="669" t="str">
        <f t="shared" si="36"/>
        <v>Pagrindinis BŽŪP tikslas, kurį įgyvendina VPS priemonė</v>
      </c>
      <c r="C1473" s="670" t="str">
        <f>'10'!W11</f>
        <v>Pasirinkite</v>
      </c>
    </row>
    <row r="1474" spans="1:3" ht="30" x14ac:dyDescent="0.25">
      <c r="A1474" s="2" t="s">
        <v>193</v>
      </c>
      <c r="B1474" s="671" t="str">
        <f t="shared" si="36"/>
        <v>Ar priemonė prisideda prie 4 konkretaus BŽŪP tikslo? (tikslas nurodytas 5 lape)</v>
      </c>
      <c r="C1474" s="670" t="str">
        <f>'10'!W12</f>
        <v>Ne</v>
      </c>
    </row>
    <row r="1475" spans="1:3" ht="30" x14ac:dyDescent="0.25">
      <c r="A1475" s="2" t="s">
        <v>194</v>
      </c>
      <c r="B1475" s="671" t="str">
        <f t="shared" si="36"/>
        <v>Ar priemonė prisideda prie 5 konkretaus BŽŪP tikslo? (tikslas nurodytas 5 lape)</v>
      </c>
      <c r="C1475" s="670" t="str">
        <f>'10'!W13</f>
        <v>Ne</v>
      </c>
    </row>
    <row r="1476" spans="1:3" ht="30" x14ac:dyDescent="0.25">
      <c r="A1476" s="2" t="s">
        <v>195</v>
      </c>
      <c r="B1476" s="671" t="str">
        <f t="shared" si="36"/>
        <v>Ar priemonė prisideda prie 6 konkretaus BŽŪP tikslo? (tikslas nurodytas 5 lape)</v>
      </c>
      <c r="C1476" s="670" t="str">
        <f>'10'!W14</f>
        <v>Ne</v>
      </c>
    </row>
    <row r="1477" spans="1:3" ht="30" x14ac:dyDescent="0.25">
      <c r="A1477" s="2" t="s">
        <v>196</v>
      </c>
      <c r="B1477" s="671" t="str">
        <f t="shared" si="36"/>
        <v>Ar priemonė prisideda prie 9 konkretaus BŽŪP tikslo? (tikslas nurodytas 5 lape)</v>
      </c>
      <c r="C1477" s="670" t="str">
        <f>'10'!W15</f>
        <v>Ne</v>
      </c>
    </row>
    <row r="1478" spans="1:3" x14ac:dyDescent="0.25">
      <c r="A1478" s="2" t="s">
        <v>94</v>
      </c>
      <c r="B1478" s="673" t="str">
        <f t="shared" si="36"/>
        <v>A dalis. Priemonės intervencijos logika:</v>
      </c>
      <c r="C1478" s="674"/>
    </row>
    <row r="1479" spans="1:3" ht="45" x14ac:dyDescent="0.25">
      <c r="A1479" s="2" t="s">
        <v>197</v>
      </c>
      <c r="B1479" s="671" t="str">
        <f t="shared" si="36"/>
        <v>Priemonės tikslas, ryšys su pagrindiniu BŽŪP tikslu ir VVG teritorijos poreikiais (problemomis ir (arba) potencialu), ryšys su VPS tema (jei taikoma)</v>
      </c>
      <c r="C1479" s="675">
        <f>'10'!W17</f>
        <v>0</v>
      </c>
    </row>
    <row r="1480" spans="1:3" x14ac:dyDescent="0.25">
      <c r="A1480" s="2" t="s">
        <v>198</v>
      </c>
      <c r="B1480" s="669" t="str">
        <f t="shared" si="36"/>
        <v>Pokytis, kurio siekiama VPS priemone</v>
      </c>
      <c r="C1480" s="675">
        <f>'10'!W18</f>
        <v>0</v>
      </c>
    </row>
    <row r="1481" spans="1:3" ht="30" x14ac:dyDescent="0.25">
      <c r="A1481" s="2" t="s">
        <v>199</v>
      </c>
      <c r="B1481" s="509" t="str">
        <f t="shared" si="36"/>
        <v>Kaip priemonė prisidės prie horizontalaus tikslo d įgyvendinimo? (pildoma, jei taikoma)</v>
      </c>
      <c r="C1481" s="675">
        <f>'10'!W19</f>
        <v>0</v>
      </c>
    </row>
    <row r="1482" spans="1:3" ht="30" x14ac:dyDescent="0.25">
      <c r="A1482" s="2" t="s">
        <v>200</v>
      </c>
      <c r="B1482" s="509" t="str">
        <f t="shared" si="36"/>
        <v>Kaip priemonė prisidės prie horizontalaus tikslo e įgyvendinimo? (pildoma, jei taikoma)</v>
      </c>
      <c r="C1482" s="675">
        <f>'10'!W20</f>
        <v>0</v>
      </c>
    </row>
    <row r="1483" spans="1:3" ht="30" x14ac:dyDescent="0.25">
      <c r="A1483" s="2" t="s">
        <v>201</v>
      </c>
      <c r="B1483" s="509" t="str">
        <f t="shared" si="36"/>
        <v>Kaip priemonė prisidės prie horizontalaus tikslo f įgyvendinimo? (pildoma, jei taikoma)</v>
      </c>
      <c r="C1483" s="675">
        <f>'10'!W21</f>
        <v>0</v>
      </c>
    </row>
    <row r="1484" spans="1:3" ht="30" x14ac:dyDescent="0.25">
      <c r="A1484" s="2" t="s">
        <v>202</v>
      </c>
      <c r="B1484" s="509" t="str">
        <f t="shared" si="36"/>
        <v>Kaip priemonė prisidės prie horizontalaus tikslo i įgyvendinimo? (pildoma, jei taikoma)</v>
      </c>
      <c r="C1484" s="675">
        <f>'10'!W22</f>
        <v>0</v>
      </c>
    </row>
    <row r="1485" spans="1:3" ht="30" x14ac:dyDescent="0.25">
      <c r="A1485" s="2" t="s">
        <v>203</v>
      </c>
      <c r="B1485" s="673" t="str">
        <f t="shared" si="36"/>
        <v>B dalis. Pareiškėjų ir projektų tinkamumo sąlygos, projektų atrankos principai:</v>
      </c>
      <c r="C1485" s="674"/>
    </row>
    <row r="1486" spans="1:3" x14ac:dyDescent="0.25">
      <c r="A1486" s="2" t="s">
        <v>204</v>
      </c>
      <c r="B1486" s="509" t="str">
        <f t="shared" si="36"/>
        <v>Pagal priemonę remiamos veiklos</v>
      </c>
      <c r="C1486" s="675">
        <f>'10'!W24</f>
        <v>0</v>
      </c>
    </row>
    <row r="1487" spans="1:3" ht="30" x14ac:dyDescent="0.25">
      <c r="A1487" s="2" t="s">
        <v>205</v>
      </c>
      <c r="B1487" s="669" t="str">
        <f t="shared" si="36"/>
        <v>Tinkami pareiškėjai ir partneriai (jei taikomas reikalavimas projektus įgyvendinti su partneriais)</v>
      </c>
      <c r="C1487" s="675">
        <f>'10'!W25</f>
        <v>0</v>
      </c>
    </row>
    <row r="1488" spans="1:3" ht="30" x14ac:dyDescent="0.25">
      <c r="A1488" s="2" t="s">
        <v>206</v>
      </c>
      <c r="B1488" s="669" t="str">
        <f t="shared" si="36"/>
        <v>Priemonės tikslinė grupė (pildoma, jei nesutampa su tinkamais pareiškėjais ir (arba) partneriais)</v>
      </c>
      <c r="C1488" s="675">
        <f>'10'!W26</f>
        <v>0</v>
      </c>
    </row>
    <row r="1489" spans="1:3" x14ac:dyDescent="0.25">
      <c r="A1489" s="2" t="s">
        <v>725</v>
      </c>
      <c r="B1489" s="509" t="str">
        <f t="shared" si="36"/>
        <v>Tinkamumo sąlygos pareiškėjams ir projektams</v>
      </c>
      <c r="C1489" s="675">
        <f>'10'!W27</f>
        <v>0</v>
      </c>
    </row>
    <row r="1490" spans="1:3" x14ac:dyDescent="0.25">
      <c r="A1490" s="2" t="s">
        <v>726</v>
      </c>
      <c r="B1490" s="671" t="str">
        <f t="shared" si="36"/>
        <v>Projektų atrankos principai</v>
      </c>
      <c r="C1490" s="675">
        <f>'10'!W28</f>
        <v>0</v>
      </c>
    </row>
    <row r="1491" spans="1:3" x14ac:dyDescent="0.25">
      <c r="A1491" s="2" t="s">
        <v>727</v>
      </c>
      <c r="B1491" s="509" t="str">
        <f t="shared" si="36"/>
        <v>Planuojamų kvietimų teikti paraiškas skaičius</v>
      </c>
      <c r="C1491" s="668">
        <f>'10'!W29</f>
        <v>0</v>
      </c>
    </row>
    <row r="1492" spans="1:3" x14ac:dyDescent="0.25">
      <c r="A1492" s="2" t="s">
        <v>728</v>
      </c>
      <c r="B1492" s="649" t="str">
        <f t="shared" si="36"/>
        <v>C dalis. Paramos dydžiai:</v>
      </c>
      <c r="C1492" s="674"/>
    </row>
    <row r="1493" spans="1:3" x14ac:dyDescent="0.25">
      <c r="A1493" s="2" t="s">
        <v>729</v>
      </c>
      <c r="B1493" s="509" t="str">
        <f t="shared" si="36"/>
        <v>Didžiausia paramos suma vietos projektui, Eur</v>
      </c>
      <c r="C1493" s="675">
        <f>'10'!W31</f>
        <v>0</v>
      </c>
    </row>
    <row r="1494" spans="1:3" x14ac:dyDescent="0.25">
      <c r="A1494" s="2" t="s">
        <v>730</v>
      </c>
      <c r="B1494" s="509" t="str">
        <f t="shared" si="36"/>
        <v xml:space="preserve">Paramos lyginamoji dalis, proc. </v>
      </c>
      <c r="C1494" s="675">
        <f>'10'!W32</f>
        <v>0</v>
      </c>
    </row>
    <row r="1495" spans="1:3" x14ac:dyDescent="0.25">
      <c r="A1495" s="2" t="s">
        <v>731</v>
      </c>
      <c r="B1495" s="509" t="str">
        <f t="shared" si="36"/>
        <v>Planuojama paramos suma priemonei, Eur</v>
      </c>
      <c r="C1495" s="676">
        <f>'10'!W33</f>
        <v>0</v>
      </c>
    </row>
    <row r="1496" spans="1:3" x14ac:dyDescent="0.25">
      <c r="A1496" s="2" t="s">
        <v>732</v>
      </c>
      <c r="B1496" s="509" t="str">
        <f t="shared" si="36"/>
        <v>Planuojama paremti projektų (rodiklis L700)</v>
      </c>
      <c r="C1496" s="677">
        <f>'10'!W34</f>
        <v>0</v>
      </c>
    </row>
    <row r="1497" spans="1:3" x14ac:dyDescent="0.25">
      <c r="A1497" s="2" t="s">
        <v>733</v>
      </c>
      <c r="B1497" s="509" t="str">
        <f t="shared" si="36"/>
        <v>Paaiškinimas, kaip nustatyta rodiklio L700 reikšmė</v>
      </c>
      <c r="C1497" s="675">
        <f>'10'!W35</f>
        <v>0</v>
      </c>
    </row>
    <row r="1498" spans="1:3" ht="30" x14ac:dyDescent="0.25">
      <c r="A1498" s="2" t="s">
        <v>734</v>
      </c>
      <c r="B1498" s="649" t="str">
        <f t="shared" si="36"/>
        <v>D dalis. Priemonės indėlis į ES ir nacionalinių horizontaliųjų principų įgyvendinimą:</v>
      </c>
      <c r="C1498" s="674"/>
    </row>
    <row r="1499" spans="1:3" x14ac:dyDescent="0.25">
      <c r="A1499" s="2" t="s">
        <v>735</v>
      </c>
      <c r="B1499" s="678" t="str">
        <f t="shared" si="36"/>
        <v>Subregioninės vietovės principas:</v>
      </c>
      <c r="C1499" s="674"/>
    </row>
    <row r="1500" spans="1:3" ht="30" x14ac:dyDescent="0.25">
      <c r="A1500" s="2" t="s">
        <v>736</v>
      </c>
      <c r="B1500" s="509" t="str">
        <f t="shared" si="36"/>
        <v>Ar siekiama, kad pagal priemonę finansuojami projektai apimtų visas VVG teritorijos seniūnijas?</v>
      </c>
      <c r="C1500" s="670" t="str">
        <f>'10'!W38</f>
        <v>Ne</v>
      </c>
    </row>
    <row r="1501" spans="1:3" x14ac:dyDescent="0.25">
      <c r="A1501" s="2" t="s">
        <v>737</v>
      </c>
      <c r="B1501" s="509" t="str">
        <f t="shared" si="36"/>
        <v>Pasirinkimo pagrindimas</v>
      </c>
      <c r="C1501" s="675">
        <f>'10'!W39</f>
        <v>0</v>
      </c>
    </row>
    <row r="1502" spans="1:3" x14ac:dyDescent="0.25">
      <c r="A1502" s="2" t="s">
        <v>738</v>
      </c>
      <c r="B1502" s="678" t="str">
        <f t="shared" si="36"/>
        <v>Partnerystės principas:</v>
      </c>
      <c r="C1502" s="674"/>
    </row>
    <row r="1503" spans="1:3" ht="30" x14ac:dyDescent="0.25">
      <c r="A1503" s="2" t="s">
        <v>739</v>
      </c>
      <c r="B1503" s="509" t="str">
        <f t="shared" si="36"/>
        <v>Ar siekiama, kad pagal priemonę finansuojami projektai būtų vykdomi su partneriais?</v>
      </c>
      <c r="C1503" s="670" t="str">
        <f>'10'!W41</f>
        <v>Ne</v>
      </c>
    </row>
    <row r="1504" spans="1:3" x14ac:dyDescent="0.25">
      <c r="A1504" s="2" t="s">
        <v>740</v>
      </c>
      <c r="B1504" s="509" t="str">
        <f t="shared" si="36"/>
        <v>Pasirinkimo pagrindimas</v>
      </c>
      <c r="C1504" s="675">
        <f>'10'!W42</f>
        <v>0</v>
      </c>
    </row>
    <row r="1505" spans="1:3" x14ac:dyDescent="0.25">
      <c r="A1505" s="2" t="s">
        <v>741</v>
      </c>
      <c r="B1505" s="678" t="str">
        <f t="shared" si="36"/>
        <v>Inovacijų principas:</v>
      </c>
      <c r="C1505" s="674"/>
    </row>
    <row r="1506" spans="1:3" ht="30" x14ac:dyDescent="0.25">
      <c r="A1506" s="2" t="s">
        <v>742</v>
      </c>
      <c r="B1506" s="509" t="str">
        <f t="shared" si="36"/>
        <v>Ar siekiama, kad pagal priemonę finansuojami projektai būtų skirti inovacijoms vietos lygiu diegti?</v>
      </c>
      <c r="C1506" s="670" t="str">
        <f>'10'!W44</f>
        <v>Ne</v>
      </c>
    </row>
    <row r="1507" spans="1:3" x14ac:dyDescent="0.25">
      <c r="A1507" s="2" t="s">
        <v>743</v>
      </c>
      <c r="B1507" s="509" t="str">
        <f t="shared" si="36"/>
        <v>Pasirinkimo pagrindimas</v>
      </c>
      <c r="C1507" s="675">
        <f>'10'!W45</f>
        <v>0</v>
      </c>
    </row>
    <row r="1508" spans="1:3" ht="30" x14ac:dyDescent="0.25">
      <c r="A1508" s="2" t="s">
        <v>744</v>
      </c>
      <c r="B1508" s="509" t="str">
        <f t="shared" si="36"/>
        <v>Planuojama paremti projektų, skirtų inovacijoms vietos lygiu diegti (rodiklis L710)</v>
      </c>
      <c r="C1508" s="677">
        <f>'10'!W46</f>
        <v>0</v>
      </c>
    </row>
    <row r="1509" spans="1:3" x14ac:dyDescent="0.25">
      <c r="A1509" s="2" t="s">
        <v>745</v>
      </c>
      <c r="B1509" s="678" t="str">
        <f t="shared" si="36"/>
        <v>Lyčių lygybė ir nediskriminavimas:</v>
      </c>
      <c r="C1509" s="674"/>
    </row>
    <row r="1510" spans="1:3" ht="30" x14ac:dyDescent="0.25">
      <c r="A1510" s="2" t="s">
        <v>746</v>
      </c>
      <c r="B1510" s="509" t="str">
        <f t="shared" si="36"/>
        <v>Ar pagal priemonę finansuojami projektai, skirti lyčių lygybei ir nediskriminavimui?</v>
      </c>
      <c r="C1510" s="670" t="str">
        <f>'10'!W48</f>
        <v>Ne</v>
      </c>
    </row>
    <row r="1511" spans="1:3" x14ac:dyDescent="0.25">
      <c r="A1511" s="2" t="s">
        <v>747</v>
      </c>
      <c r="B1511" s="509" t="str">
        <f t="shared" si="36"/>
        <v>Pasirinkimo pagrindimas (jei taip, kaip bus užtikrinta)</v>
      </c>
      <c r="C1511" s="675">
        <f>'10'!W49</f>
        <v>0</v>
      </c>
    </row>
    <row r="1512" spans="1:3" x14ac:dyDescent="0.25">
      <c r="A1512" s="2" t="s">
        <v>748</v>
      </c>
      <c r="B1512" s="678" t="str">
        <f t="shared" si="36"/>
        <v>Jaunimas:</v>
      </c>
      <c r="C1512" s="674"/>
    </row>
    <row r="1513" spans="1:3" ht="30" x14ac:dyDescent="0.25">
      <c r="A1513" s="2" t="s">
        <v>749</v>
      </c>
      <c r="B1513" s="509" t="str">
        <f t="shared" si="36"/>
        <v>Ar pagal priemonę finansuojami projektai, skirti jaunimui?</v>
      </c>
      <c r="C1513" s="670" t="str">
        <f>'10'!W51</f>
        <v>Ne</v>
      </c>
    </row>
    <row r="1514" spans="1:3" x14ac:dyDescent="0.25">
      <c r="A1514" s="2" t="s">
        <v>750</v>
      </c>
      <c r="B1514" s="509" t="str">
        <f t="shared" si="36"/>
        <v>Pasirinkimo pagrindimas (jei taip, kaip bus užtikrinta)</v>
      </c>
      <c r="C1514" s="675">
        <f>'10'!W52</f>
        <v>0</v>
      </c>
    </row>
    <row r="1515" spans="1:3" x14ac:dyDescent="0.25">
      <c r="A1515" s="2" t="s">
        <v>751</v>
      </c>
      <c r="B1515" s="673" t="str">
        <f t="shared" si="36"/>
        <v>E dalis. Priemonės rezultato rodikliai:</v>
      </c>
      <c r="C1515" s="674"/>
    </row>
    <row r="1516" spans="1:3" x14ac:dyDescent="0.25">
      <c r="A1516" s="2" t="s">
        <v>752</v>
      </c>
      <c r="B1516" s="678" t="str">
        <f t="shared" si="36"/>
        <v>SP rezultato rodiklių taikymas priemonei:</v>
      </c>
      <c r="C1516" s="674"/>
    </row>
    <row r="1517" spans="1:3" x14ac:dyDescent="0.25">
      <c r="A1517" s="2" t="s">
        <v>753</v>
      </c>
      <c r="B1517" s="679" t="str">
        <f t="shared" si="36"/>
        <v>R.3</v>
      </c>
      <c r="C1517" s="685" t="str">
        <f>'10'!W55</f>
        <v>Ne</v>
      </c>
    </row>
    <row r="1518" spans="1:3" x14ac:dyDescent="0.25">
      <c r="A1518" s="2" t="s">
        <v>754</v>
      </c>
      <c r="B1518" s="679" t="str">
        <f t="shared" si="36"/>
        <v>R.37</v>
      </c>
      <c r="C1518" s="685" t="str">
        <f>'10'!W56</f>
        <v>Ne</v>
      </c>
    </row>
    <row r="1519" spans="1:3" x14ac:dyDescent="0.25">
      <c r="A1519" s="2" t="s">
        <v>755</v>
      </c>
      <c r="B1519" s="679" t="str">
        <f t="shared" si="36"/>
        <v>R.39</v>
      </c>
      <c r="C1519" s="685" t="str">
        <f>'10'!W57</f>
        <v>Ne</v>
      </c>
    </row>
    <row r="1520" spans="1:3" x14ac:dyDescent="0.25">
      <c r="A1520" s="2" t="s">
        <v>756</v>
      </c>
      <c r="B1520" s="679" t="str">
        <f t="shared" si="36"/>
        <v>R.41</v>
      </c>
      <c r="C1520" s="685" t="str">
        <f>'10'!W58</f>
        <v>Ne</v>
      </c>
    </row>
    <row r="1521" spans="1:3" x14ac:dyDescent="0.25">
      <c r="A1521" s="2" t="s">
        <v>757</v>
      </c>
      <c r="B1521" s="679" t="str">
        <f t="shared" si="36"/>
        <v>R.42</v>
      </c>
      <c r="C1521" s="685" t="str">
        <f>'10'!W59</f>
        <v>Ne</v>
      </c>
    </row>
    <row r="1522" spans="1:3" x14ac:dyDescent="0.25">
      <c r="A1522" s="2" t="s">
        <v>758</v>
      </c>
      <c r="B1522" s="678" t="str">
        <f t="shared" si="36"/>
        <v>VPS rodiklių taikymas priemonei:</v>
      </c>
      <c r="C1522" s="686"/>
    </row>
    <row r="1523" spans="1:3" x14ac:dyDescent="0.25">
      <c r="A1523" s="2" t="s">
        <v>759</v>
      </c>
      <c r="B1523" s="679" t="str">
        <f t="shared" si="36"/>
        <v>ŠIRV-P.1</v>
      </c>
      <c r="C1523" s="685" t="str">
        <f>'10'!W61</f>
        <v>Ne</v>
      </c>
    </row>
    <row r="1524" spans="1:3" x14ac:dyDescent="0.25">
      <c r="A1524" s="2" t="s">
        <v>760</v>
      </c>
      <c r="B1524" s="679" t="str">
        <f t="shared" si="36"/>
        <v>ŠIRV-P.2</v>
      </c>
      <c r="C1524" s="685" t="str">
        <f>'10'!W62</f>
        <v>Ne</v>
      </c>
    </row>
    <row r="1525" spans="1:3" x14ac:dyDescent="0.25">
      <c r="A1525" s="2" t="s">
        <v>761</v>
      </c>
      <c r="B1525" s="679" t="str">
        <f t="shared" si="36"/>
        <v>ŠIRV-P.3</v>
      </c>
      <c r="C1525" s="685" t="str">
        <f>'10'!W63</f>
        <v>Ne</v>
      </c>
    </row>
    <row r="1526" spans="1:3" x14ac:dyDescent="0.25">
      <c r="A1526" s="2" t="s">
        <v>762</v>
      </c>
      <c r="B1526" s="679" t="str">
        <f t="shared" si="36"/>
        <v>ŠIRV-P.4</v>
      </c>
      <c r="C1526" s="685" t="str">
        <f>'10'!W64</f>
        <v>Ne</v>
      </c>
    </row>
    <row r="1527" spans="1:3" x14ac:dyDescent="0.25">
      <c r="A1527" s="2" t="s">
        <v>763</v>
      </c>
      <c r="B1527" s="679" t="str">
        <f t="shared" si="36"/>
        <v>ŠIRV-P.5</v>
      </c>
      <c r="C1527" s="685" t="str">
        <f>'10'!W65</f>
        <v>Ne</v>
      </c>
    </row>
    <row r="1528" spans="1:3" x14ac:dyDescent="0.25">
      <c r="A1528" s="2" t="s">
        <v>764</v>
      </c>
      <c r="B1528" s="679" t="str">
        <f t="shared" si="36"/>
        <v>ŠIRV-P.6</v>
      </c>
      <c r="C1528" s="685" t="str">
        <f>'10'!W66</f>
        <v>Ne</v>
      </c>
    </row>
    <row r="1529" spans="1:3" x14ac:dyDescent="0.25">
      <c r="A1529" s="2" t="s">
        <v>765</v>
      </c>
      <c r="B1529" s="679" t="str">
        <f t="shared" si="36"/>
        <v>ŠIRV-P.7</v>
      </c>
      <c r="C1529" s="685" t="str">
        <f>'10'!W67</f>
        <v>Ne</v>
      </c>
    </row>
    <row r="1530" spans="1:3" x14ac:dyDescent="0.25">
      <c r="A1530" s="2" t="s">
        <v>766</v>
      </c>
      <c r="B1530" s="679" t="str">
        <f t="shared" si="36"/>
        <v>ŠIRV-P.8</v>
      </c>
      <c r="C1530" s="685" t="str">
        <f>'10'!W68</f>
        <v>Ne</v>
      </c>
    </row>
    <row r="1531" spans="1:3" x14ac:dyDescent="0.25">
      <c r="A1531" s="2" t="s">
        <v>767</v>
      </c>
      <c r="B1531" s="679" t="str">
        <f t="shared" si="36"/>
        <v>ŠIRV-P.9</v>
      </c>
      <c r="C1531" s="685" t="str">
        <f>'10'!W69</f>
        <v>Ne</v>
      </c>
    </row>
    <row r="1532" spans="1:3" x14ac:dyDescent="0.25">
      <c r="A1532" s="2" t="s">
        <v>768</v>
      </c>
      <c r="B1532" s="681" t="str">
        <f t="shared" si="36"/>
        <v>ŠIRV-P.10</v>
      </c>
      <c r="C1532" s="687" t="str">
        <f>'10'!W70</f>
        <v>Ne</v>
      </c>
    </row>
    <row r="1533" spans="1:3" x14ac:dyDescent="0.25">
      <c r="A1533" s="2" t="s">
        <v>769</v>
      </c>
      <c r="B1533" s="673" t="str">
        <f t="shared" si="36"/>
        <v>F dalis. Pagal priemonę remiamų projektų pobūdis:</v>
      </c>
      <c r="C1533" s="674"/>
    </row>
    <row r="1534" spans="1:3" x14ac:dyDescent="0.25">
      <c r="A1534" s="2" t="s">
        <v>770</v>
      </c>
      <c r="B1534" s="669" t="str">
        <f t="shared" ref="B1534:B1543" si="37">B1457</f>
        <v>Remiami pelno projektai</v>
      </c>
      <c r="C1534" s="670" t="str">
        <f>'10'!W72</f>
        <v>Ne</v>
      </c>
    </row>
    <row r="1535" spans="1:3" ht="60" x14ac:dyDescent="0.25">
      <c r="A1535" s="2" t="s">
        <v>771</v>
      </c>
      <c r="B1535" s="671" t="str">
        <f t="shared" si="37"/>
        <v>Remiami projektai, susiję su žinių perdavimu, įskaitant konsultacijas, mokymą ir keitimąsi žiniomis apie tvarią, ekonominę, socialinę, aplinką ir klimatą tausojančią veiklą (aktualu rodikliui L801)</v>
      </c>
      <c r="C1535" s="670" t="str">
        <f>'10'!W73</f>
        <v>Ne</v>
      </c>
    </row>
    <row r="1536" spans="1:3" ht="75" x14ac:dyDescent="0.25">
      <c r="A1536" s="2" t="s">
        <v>772</v>
      </c>
      <c r="B1536" s="671" t="str">
        <f t="shared" si="37"/>
        <v>Remiami projektai, susiję su gamintojų organizacijomis, vietinėmis rinkomis, trumpomis tiekimo grandinėmis ir kokybės schemomis, įskaitant paramą investicijoms, rinkodaros veiklą ir kt. (aktualu rodikliui L802)</v>
      </c>
      <c r="C1536" s="670" t="str">
        <f>'10'!W74</f>
        <v>Ne</v>
      </c>
    </row>
    <row r="1537" spans="1:3" ht="45" x14ac:dyDescent="0.25">
      <c r="A1537" s="2" t="s">
        <v>773</v>
      </c>
      <c r="B1537" s="671" t="str">
        <f t="shared" si="37"/>
        <v>Remiami projektai, susiję su atsinaujinančios energijos gamybos pajėgumais, įskaitant biologinę (aktualu rodikliui L803)</v>
      </c>
      <c r="C1537" s="670" t="str">
        <f>'10'!W75</f>
        <v>Ne</v>
      </c>
    </row>
    <row r="1538" spans="1:3" ht="60" x14ac:dyDescent="0.25">
      <c r="A1538" s="2" t="s">
        <v>774</v>
      </c>
      <c r="B1538" s="671" t="str">
        <f t="shared" si="37"/>
        <v>Remiami projektai, prisidedantys prie aplinkos tvarumo, klimato kaitos švelninimo bei prisitaikymo prie jos tikslų įgyvendinimo kaimo vietovėse (aktualu rodikliui L804)</v>
      </c>
      <c r="C1538" s="670" t="str">
        <f>'10'!W76</f>
        <v>Ne</v>
      </c>
    </row>
    <row r="1539" spans="1:3" ht="30" x14ac:dyDescent="0.25">
      <c r="A1539" s="2" t="s">
        <v>775</v>
      </c>
      <c r="B1539" s="671" t="str">
        <f t="shared" si="37"/>
        <v>Remiami projektai, kurie kuria darbo vietas (aktualu rodikliui L805)</v>
      </c>
      <c r="C1539" s="670" t="str">
        <f>'10'!W77</f>
        <v>Ne</v>
      </c>
    </row>
    <row r="1540" spans="1:3" ht="30" x14ac:dyDescent="0.25">
      <c r="A1540" s="2" t="s">
        <v>776</v>
      </c>
      <c r="B1540" s="671" t="str">
        <f t="shared" si="37"/>
        <v>Remiami kaimo verslų, įskaitant bioekonomiką, projektai (aktualu rodikliui L 806)</v>
      </c>
      <c r="C1540" s="670" t="str">
        <f>'10'!W78</f>
        <v>Ne</v>
      </c>
    </row>
    <row r="1541" spans="1:3" ht="30" x14ac:dyDescent="0.25">
      <c r="A1541" s="2" t="s">
        <v>777</v>
      </c>
      <c r="B1541" s="671" t="str">
        <f t="shared" si="37"/>
        <v>Remiami projektai, susiję su sumanių kaimų strategijomis (aktualu rodikliui L807)</v>
      </c>
      <c r="C1541" s="670" t="str">
        <f>'10'!W79</f>
        <v>Ne</v>
      </c>
    </row>
    <row r="1542" spans="1:3" ht="30" x14ac:dyDescent="0.25">
      <c r="A1542" s="2" t="s">
        <v>778</v>
      </c>
      <c r="B1542" s="671" t="str">
        <f t="shared" si="37"/>
        <v>Remiami projektai, gerinantys paslaugų prieinamumą ir infrastruktūrą (aktualu rodikliui L808)</v>
      </c>
      <c r="C1542" s="670" t="str">
        <f>'10'!W80</f>
        <v>Ne</v>
      </c>
    </row>
    <row r="1543" spans="1:3" ht="30.75" thickBot="1" x14ac:dyDescent="0.3">
      <c r="A1543" s="2" t="s">
        <v>779</v>
      </c>
      <c r="B1543" s="688" t="str">
        <f t="shared" si="37"/>
        <v>Remiami socialinės įtraukties projektai (aktualu rodikliui L809)</v>
      </c>
      <c r="C1543" s="689"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9"/>
  <sheetViews>
    <sheetView workbookViewId="0"/>
  </sheetViews>
  <sheetFormatPr defaultRowHeight="15" x14ac:dyDescent="0.25"/>
  <cols>
    <col min="2" max="2" width="70.7109375" customWidth="1"/>
    <col min="3" max="3" width="12.7109375" style="8" customWidth="1"/>
  </cols>
  <sheetData>
    <row r="1" spans="1:6" s="39" customFormat="1" ht="18.75" x14ac:dyDescent="0.3">
      <c r="A1" s="39" t="s">
        <v>187</v>
      </c>
      <c r="B1" s="39" t="s">
        <v>1663</v>
      </c>
      <c r="C1" s="118"/>
      <c r="F1" s="108" t="s">
        <v>1512</v>
      </c>
    </row>
    <row r="2" spans="1:6" ht="15.75" thickBot="1" x14ac:dyDescent="0.3">
      <c r="F2" s="603" t="s">
        <v>1612</v>
      </c>
    </row>
    <row r="3" spans="1:6" x14ac:dyDescent="0.25">
      <c r="B3" s="269">
        <v>1</v>
      </c>
      <c r="C3" s="271">
        <v>2</v>
      </c>
      <c r="F3" s="604" t="s">
        <v>1674</v>
      </c>
    </row>
    <row r="4" spans="1:6" x14ac:dyDescent="0.25">
      <c r="B4" s="716" t="s">
        <v>1664</v>
      </c>
      <c r="C4" s="717">
        <f>'1'!C15</f>
        <v>5</v>
      </c>
    </row>
    <row r="5" spans="1:6" x14ac:dyDescent="0.25">
      <c r="B5" s="678" t="s">
        <v>157</v>
      </c>
      <c r="C5" s="718"/>
    </row>
    <row r="6" spans="1:6" ht="30" x14ac:dyDescent="0.25">
      <c r="A6" t="s">
        <v>736</v>
      </c>
      <c r="B6" s="719" t="s">
        <v>1665</v>
      </c>
      <c r="C6" s="720">
        <f>COUNTIFS('10'!$D$38:$W$38,"Taip")</f>
        <v>4</v>
      </c>
    </row>
    <row r="7" spans="1:6" x14ac:dyDescent="0.25">
      <c r="B7" s="678" t="s">
        <v>24</v>
      </c>
      <c r="C7" s="718"/>
    </row>
    <row r="8" spans="1:6" ht="30" x14ac:dyDescent="0.25">
      <c r="A8" t="s">
        <v>739</v>
      </c>
      <c r="B8" s="719" t="s">
        <v>1666</v>
      </c>
      <c r="C8" s="720">
        <f>COUNTIFS('10'!$D$41:$W$41,"Taip, privalomai")</f>
        <v>0</v>
      </c>
    </row>
    <row r="9" spans="1:6" ht="30" x14ac:dyDescent="0.25">
      <c r="A9" t="s">
        <v>739</v>
      </c>
      <c r="B9" s="719" t="s">
        <v>1667</v>
      </c>
      <c r="C9" s="720">
        <f>COUNTIFS('10'!$D$41:$W$41,"Taip, pasirinktinai")</f>
        <v>3</v>
      </c>
    </row>
    <row r="10" spans="1:6" x14ac:dyDescent="0.25">
      <c r="B10" s="678" t="s">
        <v>159</v>
      </c>
      <c r="C10" s="718"/>
    </row>
    <row r="11" spans="1:6" ht="30" x14ac:dyDescent="0.25">
      <c r="A11" t="s">
        <v>742</v>
      </c>
      <c r="B11" s="719" t="s">
        <v>1668</v>
      </c>
      <c r="C11" s="720">
        <f>COUNTIFS('10'!$D$44:$W$44,"Taip, privalomai")</f>
        <v>0</v>
      </c>
    </row>
    <row r="12" spans="1:6" ht="30" x14ac:dyDescent="0.25">
      <c r="A12" t="s">
        <v>742</v>
      </c>
      <c r="B12" s="719" t="s">
        <v>1669</v>
      </c>
      <c r="C12" s="720">
        <f>COUNTIFS('10'!$D$44:$W$44,"Taip, pasirinktinai")</f>
        <v>1</v>
      </c>
    </row>
    <row r="13" spans="1:6" x14ac:dyDescent="0.25">
      <c r="A13" t="s">
        <v>732</v>
      </c>
      <c r="B13" s="719" t="s">
        <v>1670</v>
      </c>
      <c r="C13" s="721">
        <f>'6'!D14</f>
        <v>16</v>
      </c>
    </row>
    <row r="14" spans="1:6" ht="30" x14ac:dyDescent="0.25">
      <c r="A14" t="s">
        <v>744</v>
      </c>
      <c r="B14" s="719" t="s">
        <v>507</v>
      </c>
      <c r="C14" s="721">
        <f>'6'!D15</f>
        <v>0</v>
      </c>
    </row>
    <row r="15" spans="1:6" x14ac:dyDescent="0.25">
      <c r="B15" s="719" t="s">
        <v>1671</v>
      </c>
      <c r="C15" s="720">
        <f>C14/C13</f>
        <v>0</v>
      </c>
    </row>
    <row r="16" spans="1:6" x14ac:dyDescent="0.25">
      <c r="B16" s="678" t="s">
        <v>1692</v>
      </c>
      <c r="C16" s="718"/>
    </row>
    <row r="17" spans="1:3" ht="30" x14ac:dyDescent="0.25">
      <c r="A17" t="s">
        <v>746</v>
      </c>
      <c r="B17" s="719" t="s">
        <v>1672</v>
      </c>
      <c r="C17" s="720">
        <f>COUNTIFS('10'!$D$48:$W$48,"Taip")</f>
        <v>4</v>
      </c>
    </row>
    <row r="18" spans="1:3" x14ac:dyDescent="0.25">
      <c r="B18" s="678" t="s">
        <v>23</v>
      </c>
      <c r="C18" s="718"/>
    </row>
    <row r="19" spans="1:3" ht="15.75" thickBot="1" x14ac:dyDescent="0.3">
      <c r="A19" t="s">
        <v>749</v>
      </c>
      <c r="B19" s="722" t="s">
        <v>1673</v>
      </c>
      <c r="C19" s="723">
        <f>COUNTIFS('10'!$D$51:$W$51,"Taip")</f>
        <v>1</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55"/>
  <sheetViews>
    <sheetView zoomScaleNormal="100" workbookViewId="0"/>
  </sheetViews>
  <sheetFormatPr defaultColWidth="9.140625" defaultRowHeight="15" x14ac:dyDescent="0.25"/>
  <cols>
    <col min="1" max="1" width="8.7109375" style="1" customWidth="1"/>
    <col min="2" max="2" width="10.7109375" style="1" customWidth="1"/>
    <col min="3" max="3" width="82.7109375" style="193" customWidth="1"/>
    <col min="4" max="4" width="15.7109375" style="19" customWidth="1"/>
    <col min="5" max="24" width="12.7109375" style="193" customWidth="1"/>
    <col min="25" max="25" width="9.140625" style="1"/>
    <col min="26" max="26" width="15.7109375" style="18" hidden="1" customWidth="1"/>
    <col min="27" max="16384" width="9.140625" style="1"/>
  </cols>
  <sheetData>
    <row r="1" spans="1:24" ht="18.75" x14ac:dyDescent="0.25">
      <c r="A1" s="36" t="str">
        <f>'11'!A1</f>
        <v>11.</v>
      </c>
      <c r="B1" s="36" t="str">
        <f>'11'!B1</f>
        <v>VPS priemonių rodikliai ir metiniai tikslai</v>
      </c>
      <c r="C1" s="36"/>
      <c r="E1" s="108" t="s">
        <v>1512</v>
      </c>
      <c r="F1" s="108"/>
      <c r="G1" s="44"/>
      <c r="H1" s="44"/>
      <c r="I1" s="108"/>
      <c r="J1" s="44"/>
      <c r="K1" s="44"/>
      <c r="L1" s="108"/>
      <c r="M1" s="44"/>
      <c r="N1" s="44"/>
      <c r="O1" s="44"/>
      <c r="P1" s="44"/>
      <c r="Q1" s="44"/>
      <c r="R1" s="44"/>
      <c r="S1" s="44"/>
      <c r="T1" s="44"/>
      <c r="U1" s="44"/>
      <c r="V1" s="44"/>
      <c r="W1" s="44"/>
      <c r="X1" s="44"/>
    </row>
    <row r="2" spans="1:24" x14ac:dyDescent="0.25">
      <c r="B2" s="193"/>
      <c r="C2" s="19"/>
      <c r="E2" s="603" t="s">
        <v>1612</v>
      </c>
    </row>
    <row r="3" spans="1:24" x14ac:dyDescent="0.25">
      <c r="B3" s="140" t="s">
        <v>1272</v>
      </c>
      <c r="C3" s="488" t="str">
        <f>'1'!C8</f>
        <v>ŠIRV</v>
      </c>
      <c r="E3" s="604" t="s">
        <v>1641</v>
      </c>
    </row>
    <row r="4" spans="1:24" ht="18.75" x14ac:dyDescent="0.25">
      <c r="C4" s="619" t="s">
        <v>405</v>
      </c>
      <c r="D4" s="193"/>
      <c r="E4" s="603" t="s">
        <v>1639</v>
      </c>
    </row>
    <row r="5" spans="1:24" x14ac:dyDescent="0.25">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25">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25">
      <c r="B7" s="32" t="s">
        <v>153</v>
      </c>
      <c r="C7" s="96" t="s">
        <v>1511</v>
      </c>
      <c r="D7" s="32" t="s">
        <v>160</v>
      </c>
      <c r="E7" s="584" t="str">
        <f>'10'!D7</f>
        <v>Verslo pradžia ir plėtra</v>
      </c>
      <c r="F7" s="584" t="str">
        <f>'10'!E7</f>
        <v>Kaimo bendruomenių ir NVO iniciatyvų įgyvendinimas</v>
      </c>
      <c r="G7" s="584" t="str">
        <f>'10'!F7</f>
        <v>Socialinio verslo kūrimas ir plėtra</v>
      </c>
      <c r="H7" s="584" t="str">
        <f>'10'!G7</f>
        <v>Infrastruktūros gerinimas, kuriant patrauklią aplinką paslaugoms teikti</v>
      </c>
      <c r="I7" s="584" t="str">
        <f>'10'!H7</f>
        <v>VVG teritorinis bendradarbiavimas</v>
      </c>
      <c r="J7" s="584">
        <f>'10'!I7</f>
        <v>0</v>
      </c>
      <c r="K7" s="584">
        <f>'10'!J7</f>
        <v>0</v>
      </c>
      <c r="L7" s="584">
        <f>'10'!K7</f>
        <v>0</v>
      </c>
      <c r="M7" s="584">
        <f>'10'!L7</f>
        <v>0</v>
      </c>
      <c r="N7" s="584">
        <f>'10'!M7</f>
        <v>0</v>
      </c>
      <c r="O7" s="584">
        <f>'10'!N7</f>
        <v>0</v>
      </c>
      <c r="P7" s="584">
        <f>'10'!O7</f>
        <v>0</v>
      </c>
      <c r="Q7" s="584">
        <f>'10'!P7</f>
        <v>0</v>
      </c>
      <c r="R7" s="584">
        <f>'10'!Q7</f>
        <v>0</v>
      </c>
      <c r="S7" s="584">
        <f>'10'!R7</f>
        <v>0</v>
      </c>
      <c r="T7" s="584">
        <f>'10'!S7</f>
        <v>0</v>
      </c>
      <c r="U7" s="584">
        <f>'10'!T7</f>
        <v>0</v>
      </c>
      <c r="V7" s="584">
        <f>'10'!U7</f>
        <v>0</v>
      </c>
      <c r="W7" s="584">
        <f>'10'!V7</f>
        <v>0</v>
      </c>
      <c r="X7" s="584">
        <f>'10'!W7</f>
        <v>0</v>
      </c>
    </row>
    <row r="8" spans="1:24" x14ac:dyDescent="0.25">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30" x14ac:dyDescent="0.25">
      <c r="A9" s="1" t="s">
        <v>541</v>
      </c>
      <c r="B9" s="488" t="str">
        <f>'6'!B8</f>
        <v>R.3</v>
      </c>
      <c r="C9" s="488" t="str">
        <f>'6'!C8</f>
        <v>Žemės ūkio sektoriaus skaitmeninimas. Ūkių, pagal BŽŪP gaunančių paramą skaitmeninėms ūkininkavimo technologijoms plėtoti, skaičius</v>
      </c>
      <c r="D9" s="634">
        <f>SUM(E9:X9)</f>
        <v>0</v>
      </c>
      <c r="E9" s="486">
        <f>'11'!D9</f>
        <v>0</v>
      </c>
      <c r="F9" s="486">
        <f>'11'!E9</f>
        <v>0</v>
      </c>
      <c r="G9" s="486">
        <f>'11'!F9</f>
        <v>0</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30" x14ac:dyDescent="0.25">
      <c r="A10" s="1" t="s">
        <v>557</v>
      </c>
      <c r="B10" s="488" t="str">
        <f>'6'!B9</f>
        <v>R.37</v>
      </c>
      <c r="C10" s="488" t="str">
        <f>'6'!C9</f>
        <v>Ekonomikos augimas ir darbo vietų kūrimas kaimo vietovėse. BŽŪP projektais remiamas naujų darbo vietų kūrimas</v>
      </c>
      <c r="D10" s="635">
        <f t="shared" ref="D10:D13" si="0">SUM(E10:X10)</f>
        <v>3.75</v>
      </c>
      <c r="E10" s="487">
        <f>'11'!D25</f>
        <v>2.5</v>
      </c>
      <c r="F10" s="487">
        <f>'11'!E25</f>
        <v>0</v>
      </c>
      <c r="G10" s="487">
        <f>'11'!F25</f>
        <v>1</v>
      </c>
      <c r="H10" s="487">
        <f>'11'!G25</f>
        <v>0.25</v>
      </c>
      <c r="I10" s="487">
        <f>'11'!H25</f>
        <v>0</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30" x14ac:dyDescent="0.25">
      <c r="A11" s="1" t="s">
        <v>575</v>
      </c>
      <c r="B11" s="488" t="str">
        <f>'6'!B10</f>
        <v>R.39</v>
      </c>
      <c r="C11" s="488" t="str">
        <f>'6'!C10</f>
        <v>Kaimo ekonomikos plėtojimas. Kaimo verslo įmonių, įskaitant bioekonomikos įmones, kuriamų naudojantis pagal BŽŪP skiriama parama, skaičius</v>
      </c>
      <c r="D11" s="634">
        <f t="shared" si="0"/>
        <v>9</v>
      </c>
      <c r="E11" s="486">
        <f>'11'!D43</f>
        <v>7</v>
      </c>
      <c r="F11" s="486">
        <f>'11'!E43</f>
        <v>0</v>
      </c>
      <c r="G11" s="486">
        <f>'11'!F43</f>
        <v>2</v>
      </c>
      <c r="H11" s="486">
        <f>'11'!G43</f>
        <v>0</v>
      </c>
      <c r="I11" s="486">
        <f>'11'!H43</f>
        <v>0</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30" x14ac:dyDescent="0.25">
      <c r="A12" s="1" t="s">
        <v>591</v>
      </c>
      <c r="B12" s="488" t="str">
        <f>'6'!B11</f>
        <v>R.41</v>
      </c>
      <c r="C12" s="488" t="str">
        <f>'6'!C11</f>
        <v>Europos kaimo tinklų kūrimas. Kaimo gyventojų, kuriems, naudojantis BŽŪP parama, sudarytos palankesnės sąlygos naudotis paslaugomis ir infrastruktūra, skaičius</v>
      </c>
      <c r="D12" s="634">
        <f t="shared" si="0"/>
        <v>650</v>
      </c>
      <c r="E12" s="486">
        <f>'11'!D59</f>
        <v>150</v>
      </c>
      <c r="F12" s="486">
        <f>'11'!E59</f>
        <v>50</v>
      </c>
      <c r="G12" s="486">
        <f>'11'!F59</f>
        <v>0</v>
      </c>
      <c r="H12" s="486">
        <f>'11'!G59</f>
        <v>450</v>
      </c>
      <c r="I12" s="486">
        <f>'11'!H59</f>
        <v>0</v>
      </c>
      <c r="J12" s="486">
        <f>'11'!I59</f>
        <v>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30" x14ac:dyDescent="0.25">
      <c r="A13" s="1" t="s">
        <v>607</v>
      </c>
      <c r="B13" s="488" t="str">
        <f>'6'!B12</f>
        <v>R.42</v>
      </c>
      <c r="C13" s="488" t="str">
        <f>'6'!C12</f>
        <v>Socialinės įtraukties skatinimas. Asmenų, kuriems taikomi remiami socialinės įtraukties projektai, skaičius</v>
      </c>
      <c r="D13" s="634">
        <f t="shared" si="0"/>
        <v>30</v>
      </c>
      <c r="E13" s="486">
        <f>'11'!D75</f>
        <v>0</v>
      </c>
      <c r="F13" s="486">
        <f>'11'!E75</f>
        <v>0</v>
      </c>
      <c r="G13" s="486">
        <f>'11'!F75</f>
        <v>30</v>
      </c>
      <c r="H13" s="486">
        <f>'11'!G75</f>
        <v>0</v>
      </c>
      <c r="I13" s="486">
        <f>'11'!H75</f>
        <v>0</v>
      </c>
      <c r="J13" s="486">
        <f>'11'!I75</f>
        <v>0</v>
      </c>
      <c r="K13" s="486">
        <f>'11'!J75</f>
        <v>0</v>
      </c>
      <c r="L13" s="486">
        <f>'11'!K75</f>
        <v>0</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75" x14ac:dyDescent="0.25">
      <c r="C14" s="619" t="s">
        <v>406</v>
      </c>
    </row>
    <row r="15" spans="1:24" x14ac:dyDescent="0.25">
      <c r="B15" s="20">
        <v>1</v>
      </c>
      <c r="C15" s="20">
        <v>2</v>
      </c>
      <c r="D15" s="47">
        <v>3</v>
      </c>
      <c r="E15" s="20">
        <v>4</v>
      </c>
      <c r="F15" s="20">
        <v>5</v>
      </c>
      <c r="G15" s="47">
        <v>6</v>
      </c>
      <c r="H15" s="20">
        <v>7</v>
      </c>
      <c r="I15" s="20">
        <v>8</v>
      </c>
      <c r="J15" s="47">
        <v>9</v>
      </c>
    </row>
    <row r="16" spans="1:24" ht="30" x14ac:dyDescent="0.25">
      <c r="B16" s="32" t="s">
        <v>153</v>
      </c>
      <c r="C16" s="96" t="s">
        <v>1511</v>
      </c>
      <c r="D16" s="32" t="s">
        <v>160</v>
      </c>
      <c r="E16" s="32" t="s">
        <v>100</v>
      </c>
      <c r="F16" s="32" t="s">
        <v>101</v>
      </c>
      <c r="G16" s="32" t="s">
        <v>102</v>
      </c>
      <c r="H16" s="32" t="s">
        <v>103</v>
      </c>
      <c r="I16" s="32" t="s">
        <v>104</v>
      </c>
      <c r="J16" s="32" t="s">
        <v>105</v>
      </c>
    </row>
    <row r="17" spans="1:26" ht="30" x14ac:dyDescent="0.25">
      <c r="A17" s="1" t="s">
        <v>542</v>
      </c>
      <c r="B17" s="488" t="str">
        <f t="shared" ref="B17:C21" si="1">B9</f>
        <v>R.3</v>
      </c>
      <c r="C17" s="488" t="str">
        <f t="shared" si="1"/>
        <v>Žemės ūkio sektoriaus skaitmeninimas. Ūkių, pagal BŽŪP gaunančių paramą skaitmeninėms ūkininkavimo technologijoms plėtoti, skaičius</v>
      </c>
      <c r="D17" s="634">
        <f>SUM(E17:J17)</f>
        <v>0</v>
      </c>
      <c r="E17" s="486">
        <f>VLOOKUP(E$16,'11'!$B$11:$C$16,2,FALSE)</f>
        <v>0</v>
      </c>
      <c r="F17" s="486">
        <f>VLOOKUP(F$16,'11'!$B$11:$C$16,2,FALSE)</f>
        <v>0</v>
      </c>
      <c r="G17" s="486">
        <f>VLOOKUP(G$16,'11'!$B$11:$C$16,2,FALSE)</f>
        <v>0</v>
      </c>
      <c r="H17" s="486">
        <f>VLOOKUP(H$16,'11'!$B$11:$C$16,2,FALSE)</f>
        <v>0</v>
      </c>
      <c r="I17" s="486">
        <f>VLOOKUP(I$16,'11'!$B$11:$C$16,2,FALSE)</f>
        <v>0</v>
      </c>
      <c r="J17" s="486">
        <f>VLOOKUP(J$16,'11'!$B$11:$C$16,2,FALSE)</f>
        <v>0</v>
      </c>
    </row>
    <row r="18" spans="1:26" ht="30" x14ac:dyDescent="0.25">
      <c r="A18" s="1" t="s">
        <v>560</v>
      </c>
      <c r="B18" s="488" t="str">
        <f t="shared" si="1"/>
        <v>R.37</v>
      </c>
      <c r="C18" s="488" t="str">
        <f t="shared" si="1"/>
        <v>Ekonomikos augimas ir darbo vietų kūrimas kaimo vietovėse. BŽŪP projektais remiamas naujų darbo vietų kūrimas</v>
      </c>
      <c r="D18" s="635">
        <f t="shared" ref="D18:D21" si="2">SUM(E18:J18)</f>
        <v>3.75</v>
      </c>
      <c r="E18" s="487">
        <f>VLOOKUP(E$16,'11'!$B$29:$C$34,2,FALSE)</f>
        <v>0</v>
      </c>
      <c r="F18" s="487">
        <f>VLOOKUP(F$16,'11'!$B$29:$C$34,2,FALSE)</f>
        <v>0</v>
      </c>
      <c r="G18" s="487">
        <f>VLOOKUP(G$16,'11'!$B$29:$C$34,2,FALSE)</f>
        <v>1</v>
      </c>
      <c r="H18" s="487">
        <f>VLOOKUP(H$16,'11'!$B$29:$C$34,2,FALSE)</f>
        <v>1.5</v>
      </c>
      <c r="I18" s="487">
        <f>VLOOKUP(I$16,'11'!$B$29:$C$34,2,FALSE)</f>
        <v>1.25</v>
      </c>
      <c r="J18" s="487">
        <f>VLOOKUP(J$16,'11'!$B$29:$C$34,2,FALSE)</f>
        <v>0</v>
      </c>
    </row>
    <row r="19" spans="1:26" ht="30" x14ac:dyDescent="0.25">
      <c r="A19" s="1" t="s">
        <v>576</v>
      </c>
      <c r="B19" s="488" t="str">
        <f t="shared" si="1"/>
        <v>R.39</v>
      </c>
      <c r="C19" s="488" t="str">
        <f t="shared" si="1"/>
        <v>Kaimo ekonomikos plėtojimas. Kaimo verslo įmonių, įskaitant bioekonomikos įmones, kuriamų naudojantis pagal BŽŪP skiriama parama, skaičius</v>
      </c>
      <c r="D19" s="634">
        <f t="shared" si="2"/>
        <v>9</v>
      </c>
      <c r="E19" s="486">
        <f>VLOOKUP(E$16,'11'!$B$45:$C$50,2,FALSE)</f>
        <v>0</v>
      </c>
      <c r="F19" s="485">
        <f>VLOOKUP(F$16,'11'!$B$45:$C$50,2,FALSE)</f>
        <v>0</v>
      </c>
      <c r="G19" s="485">
        <f>VLOOKUP(G$16,'11'!$B$45:$C$50,2,FALSE)</f>
        <v>1</v>
      </c>
      <c r="H19" s="485">
        <f>VLOOKUP(H$16,'11'!$B$45:$C$50,2,FALSE)</f>
        <v>2</v>
      </c>
      <c r="I19" s="485">
        <f>VLOOKUP(I$16,'11'!$B$45:$C$50,2,FALSE)</f>
        <v>3</v>
      </c>
      <c r="J19" s="485">
        <f>VLOOKUP(J$16,'11'!$B$45:$C$50,2,FALSE)</f>
        <v>3</v>
      </c>
    </row>
    <row r="20" spans="1:26" ht="30" x14ac:dyDescent="0.25">
      <c r="A20" s="1" t="s">
        <v>592</v>
      </c>
      <c r="B20" s="488" t="str">
        <f t="shared" si="1"/>
        <v>R.41</v>
      </c>
      <c r="C20" s="488" t="str">
        <f t="shared" si="1"/>
        <v>Europos kaimo tinklų kūrimas. Kaimo gyventojų, kuriems, naudojantis BŽŪP parama, sudarytos palankesnės sąlygos naudotis paslaugomis ir infrastruktūra, skaičius</v>
      </c>
      <c r="D20" s="634">
        <f t="shared" si="2"/>
        <v>650</v>
      </c>
      <c r="E20" s="486">
        <f>VLOOKUP(E$16,'11'!$B$61:$C$66,2,FALSE)</f>
        <v>0</v>
      </c>
      <c r="F20" s="485">
        <f>VLOOKUP(F$16,'11'!$B$61:$C$66,2,FALSE)</f>
        <v>0</v>
      </c>
      <c r="G20" s="485">
        <f>VLOOKUP(G$16,'11'!$B$61:$C$66,2,FALSE)</f>
        <v>30</v>
      </c>
      <c r="H20" s="485">
        <f>VLOOKUP(H$16,'11'!$B$61:$C$66,2,FALSE)</f>
        <v>95</v>
      </c>
      <c r="I20" s="485">
        <f>VLOOKUP(I$16,'11'!$B$61:$C$66,2,FALSE)</f>
        <v>450</v>
      </c>
      <c r="J20" s="485">
        <f>VLOOKUP(J$16,'11'!$B$61:$C$66,2,FALSE)</f>
        <v>75</v>
      </c>
    </row>
    <row r="21" spans="1:26" ht="30" x14ac:dyDescent="0.25">
      <c r="A21" s="1" t="s">
        <v>608</v>
      </c>
      <c r="B21" s="488" t="str">
        <f t="shared" si="1"/>
        <v>R.42</v>
      </c>
      <c r="C21" s="488" t="str">
        <f t="shared" si="1"/>
        <v>Socialinės įtraukties skatinimas. Asmenų, kuriems taikomi remiami socialinės įtraukties projektai, skaičius</v>
      </c>
      <c r="D21" s="634">
        <f t="shared" si="2"/>
        <v>30</v>
      </c>
      <c r="E21" s="486">
        <f>VLOOKUP(E$16,'11'!$B$77:$C$82,2,FALSE)</f>
        <v>0</v>
      </c>
      <c r="F21" s="485">
        <f>VLOOKUP(F$16,'11'!$B$77:$C$82,2,FALSE)</f>
        <v>0</v>
      </c>
      <c r="G21" s="485">
        <f>VLOOKUP(G$16,'11'!$B$77:$C$82,2,FALSE)</f>
        <v>0</v>
      </c>
      <c r="H21" s="485">
        <f>VLOOKUP(H$16,'11'!$B$77:$C$82,2,FALSE)</f>
        <v>0</v>
      </c>
      <c r="I21" s="485">
        <f>VLOOKUP(I$16,'11'!$B$77:$C$82,2,FALSE)</f>
        <v>30</v>
      </c>
      <c r="J21" s="485">
        <f>VLOOKUP(J$16,'11'!$B$77:$C$82,2,FALSE)</f>
        <v>0</v>
      </c>
    </row>
    <row r="22" spans="1:26" ht="18.75" x14ac:dyDescent="0.25">
      <c r="C22" s="619" t="s">
        <v>407</v>
      </c>
    </row>
    <row r="23" spans="1:26" x14ac:dyDescent="0.25">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1316</v>
      </c>
    </row>
    <row r="24" spans="1:26" x14ac:dyDescent="0.25">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25">
      <c r="B25" s="483" t="s">
        <v>153</v>
      </c>
      <c r="C25" s="494" t="s">
        <v>1511</v>
      </c>
      <c r="D25" s="483" t="s">
        <v>160</v>
      </c>
      <c r="E25" s="491" t="str">
        <f>'10'!D7</f>
        <v>Verslo pradžia ir plėtra</v>
      </c>
      <c r="F25" s="491" t="str">
        <f>'10'!E7</f>
        <v>Kaimo bendruomenių ir NVO iniciatyvų įgyvendinimas</v>
      </c>
      <c r="G25" s="491" t="str">
        <f>'10'!F7</f>
        <v>Socialinio verslo kūrimas ir plėtra</v>
      </c>
      <c r="H25" s="491" t="str">
        <f>'10'!G7</f>
        <v>Infrastruktūros gerinimas, kuriant patrauklią aplinką paslaugoms teikti</v>
      </c>
      <c r="I25" s="491" t="str">
        <f>'10'!H7</f>
        <v>VVG teritorinis bendradarbiavimas</v>
      </c>
      <c r="J25" s="491">
        <f>'10'!I7</f>
        <v>0</v>
      </c>
      <c r="K25" s="491">
        <f>'10'!J7</f>
        <v>0</v>
      </c>
      <c r="L25" s="491">
        <f>'10'!K7</f>
        <v>0</v>
      </c>
      <c r="M25" s="491">
        <f>'10'!L7</f>
        <v>0</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25">
      <c r="B26" s="494" t="str">
        <f>'6'!B34</f>
        <v>E</v>
      </c>
      <c r="C26" s="497" t="str">
        <f>'6'!C34</f>
        <v>VPS rodikliai (produkto, rezultato):</v>
      </c>
      <c r="D26" s="633"/>
      <c r="E26" s="632"/>
      <c r="F26" s="632"/>
      <c r="G26" s="632"/>
      <c r="H26" s="632"/>
      <c r="I26" s="632"/>
      <c r="J26" s="632"/>
      <c r="K26" s="632"/>
      <c r="L26" s="632"/>
      <c r="M26" s="632"/>
      <c r="N26" s="632"/>
      <c r="O26" s="632"/>
      <c r="P26" s="632"/>
      <c r="Q26" s="632"/>
      <c r="R26" s="632"/>
      <c r="S26" s="632"/>
      <c r="T26" s="632"/>
      <c r="U26" s="632"/>
      <c r="V26" s="632"/>
      <c r="W26" s="632"/>
      <c r="X26" s="495"/>
    </row>
    <row r="27" spans="1:26" x14ac:dyDescent="0.25">
      <c r="A27" s="1" t="s">
        <v>788</v>
      </c>
      <c r="B27" s="496" t="str">
        <f>'6'!B35</f>
        <v>ŠIRV-P.1</v>
      </c>
      <c r="C27" s="488">
        <f>'6'!C35</f>
        <v>0</v>
      </c>
      <c r="D27" s="634">
        <f>SUM(E27:X27)</f>
        <v>0</v>
      </c>
      <c r="E27" s="486">
        <f>'11'!D91</f>
        <v>0</v>
      </c>
      <c r="F27" s="486">
        <f>'11'!E91</f>
        <v>0</v>
      </c>
      <c r="G27" s="486">
        <f>'11'!F91</f>
        <v>0</v>
      </c>
      <c r="H27" s="486">
        <f>'11'!G91</f>
        <v>0</v>
      </c>
      <c r="I27" s="486">
        <f>'11'!H91</f>
        <v>0</v>
      </c>
      <c r="J27" s="486">
        <f>'11'!I91</f>
        <v>0</v>
      </c>
      <c r="K27" s="486">
        <f>'11'!J91</f>
        <v>0</v>
      </c>
      <c r="L27" s="486">
        <f>'11'!K91</f>
        <v>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25">
      <c r="A28" s="1" t="s">
        <v>804</v>
      </c>
      <c r="B28" s="496" t="str">
        <f>'6'!B36</f>
        <v>ŠIRV-P.2</v>
      </c>
      <c r="C28" s="488">
        <f>'6'!C36</f>
        <v>0</v>
      </c>
      <c r="D28" s="634">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25">
      <c r="A29" s="1" t="s">
        <v>820</v>
      </c>
      <c r="B29" s="496" t="str">
        <f>'6'!B37</f>
        <v>ŠIRV-P.3</v>
      </c>
      <c r="C29" s="488">
        <f>'6'!C37</f>
        <v>0</v>
      </c>
      <c r="D29" s="634">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25">
      <c r="A30" s="1" t="s">
        <v>836</v>
      </c>
      <c r="B30" s="496" t="str">
        <f>'6'!B38</f>
        <v>ŠIRV-P.4</v>
      </c>
      <c r="C30" s="488">
        <f>'6'!C38</f>
        <v>0</v>
      </c>
      <c r="D30" s="634">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25">
      <c r="A31" s="1" t="s">
        <v>852</v>
      </c>
      <c r="B31" s="496" t="str">
        <f>'6'!B39</f>
        <v>ŠIRV-P.5</v>
      </c>
      <c r="C31" s="488">
        <f>'6'!C39</f>
        <v>0</v>
      </c>
      <c r="D31" s="634">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25">
      <c r="A32" s="1" t="s">
        <v>868</v>
      </c>
      <c r="B32" s="496" t="str">
        <f>'6'!B40</f>
        <v>ŠIRV-P.6</v>
      </c>
      <c r="C32" s="488">
        <f>'6'!C40</f>
        <v>0</v>
      </c>
      <c r="D32" s="634">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25">
      <c r="A33" s="1" t="s">
        <v>884</v>
      </c>
      <c r="B33" s="496" t="str">
        <f>'6'!B41</f>
        <v>ŠIRV-P.7</v>
      </c>
      <c r="C33" s="488">
        <f>'6'!C41</f>
        <v>0</v>
      </c>
      <c r="D33" s="634">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25">
      <c r="A34" s="1" t="s">
        <v>900</v>
      </c>
      <c r="B34" s="496" t="str">
        <f>'6'!B42</f>
        <v>ŠIRV-P.8</v>
      </c>
      <c r="C34" s="488">
        <f>'6'!C42</f>
        <v>0</v>
      </c>
      <c r="D34" s="634">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25">
      <c r="A35" s="1" t="s">
        <v>916</v>
      </c>
      <c r="B35" s="496" t="str">
        <f>'6'!B43</f>
        <v>ŠIRV-P.9</v>
      </c>
      <c r="C35" s="488">
        <f>'6'!C43</f>
        <v>0</v>
      </c>
      <c r="D35" s="634">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25">
      <c r="A36" s="1" t="s">
        <v>932</v>
      </c>
      <c r="B36" s="496" t="str">
        <f>'6'!B44</f>
        <v>ŠIRV-P.10</v>
      </c>
      <c r="C36" s="488">
        <f>'6'!C44</f>
        <v>0</v>
      </c>
      <c r="D36" s="634">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75" x14ac:dyDescent="0.25">
      <c r="C37" s="619" t="s">
        <v>408</v>
      </c>
    </row>
    <row r="38" spans="1:24" x14ac:dyDescent="0.25">
      <c r="B38" s="492">
        <v>1</v>
      </c>
      <c r="C38" s="492">
        <v>2</v>
      </c>
      <c r="D38" s="493">
        <v>3</v>
      </c>
      <c r="E38" s="492">
        <v>4</v>
      </c>
      <c r="F38" s="492">
        <v>5</v>
      </c>
      <c r="G38" s="493">
        <v>6</v>
      </c>
      <c r="H38" s="492">
        <v>7</v>
      </c>
      <c r="I38" s="492">
        <v>8</v>
      </c>
      <c r="J38" s="493">
        <v>9</v>
      </c>
    </row>
    <row r="39" spans="1:24" ht="30" x14ac:dyDescent="0.25">
      <c r="B39" s="483" t="s">
        <v>153</v>
      </c>
      <c r="C39" s="483" t="s">
        <v>1511</v>
      </c>
      <c r="D39" s="483" t="s">
        <v>160</v>
      </c>
      <c r="E39" s="483" t="s">
        <v>100</v>
      </c>
      <c r="F39" s="483" t="s">
        <v>101</v>
      </c>
      <c r="G39" s="483" t="s">
        <v>102</v>
      </c>
      <c r="H39" s="483" t="s">
        <v>103</v>
      </c>
      <c r="I39" s="483" t="s">
        <v>104</v>
      </c>
      <c r="J39" s="483" t="s">
        <v>105</v>
      </c>
    </row>
    <row r="40" spans="1:24" x14ac:dyDescent="0.25">
      <c r="A40" s="1" t="s">
        <v>789</v>
      </c>
      <c r="B40" s="488" t="str">
        <f>B27</f>
        <v>ŠIRV-P.1</v>
      </c>
      <c r="C40" s="488">
        <f>C27</f>
        <v>0</v>
      </c>
      <c r="D40" s="634">
        <f>SUM(E40:J40)</f>
        <v>0</v>
      </c>
      <c r="E40" s="486">
        <f>VLOOKUP(E$39,'11'!$B$93:$C$98,2,FALSE)</f>
        <v>0</v>
      </c>
      <c r="F40" s="485">
        <f>VLOOKUP(F$39,'11'!$B$93:$C$98,2,FALSE)</f>
        <v>0</v>
      </c>
      <c r="G40" s="485">
        <f>VLOOKUP(G$39,'11'!$B$93:$C$98,2,FALSE)</f>
        <v>0</v>
      </c>
      <c r="H40" s="485">
        <f>VLOOKUP(H$39,'11'!$B$93:$C$98,2,FALSE)</f>
        <v>0</v>
      </c>
      <c r="I40" s="485">
        <f>VLOOKUP(I$39,'11'!$B$93:$C$98,2,FALSE)</f>
        <v>0</v>
      </c>
      <c r="J40" s="485">
        <f>VLOOKUP(J$39,'11'!$B$93:$C$98,2,FALSE)</f>
        <v>0</v>
      </c>
    </row>
    <row r="41" spans="1:24" x14ac:dyDescent="0.25">
      <c r="A41" s="1" t="s">
        <v>805</v>
      </c>
      <c r="B41" s="488" t="str">
        <f t="shared" ref="B41:C41" si="4">B28</f>
        <v>ŠIRV-P.2</v>
      </c>
      <c r="C41" s="488">
        <f t="shared" si="4"/>
        <v>0</v>
      </c>
      <c r="D41" s="634">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25">
      <c r="A42" s="1" t="s">
        <v>821</v>
      </c>
      <c r="B42" s="488" t="str">
        <f t="shared" ref="B42:C42" si="6">B29</f>
        <v>ŠIRV-P.3</v>
      </c>
      <c r="C42" s="488">
        <f t="shared" si="6"/>
        <v>0</v>
      </c>
      <c r="D42" s="634">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25">
      <c r="A43" s="1" t="s">
        <v>837</v>
      </c>
      <c r="B43" s="488" t="str">
        <f t="shared" ref="B43:C43" si="7">B30</f>
        <v>ŠIRV-P.4</v>
      </c>
      <c r="C43" s="488">
        <f t="shared" si="7"/>
        <v>0</v>
      </c>
      <c r="D43" s="634">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25">
      <c r="A44" s="1" t="s">
        <v>853</v>
      </c>
      <c r="B44" s="488" t="str">
        <f t="shared" ref="B44:C44" si="8">B31</f>
        <v>ŠIRV-P.5</v>
      </c>
      <c r="C44" s="488">
        <f t="shared" si="8"/>
        <v>0</v>
      </c>
      <c r="D44" s="634">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25">
      <c r="A45" s="1" t="s">
        <v>869</v>
      </c>
      <c r="B45" s="488" t="str">
        <f t="shared" ref="B45:C45" si="9">B32</f>
        <v>ŠIRV-P.6</v>
      </c>
      <c r="C45" s="488">
        <f t="shared" si="9"/>
        <v>0</v>
      </c>
      <c r="D45" s="634">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25">
      <c r="A46" s="1" t="s">
        <v>885</v>
      </c>
      <c r="B46" s="488" t="str">
        <f t="shared" ref="B46:C46" si="10">B33</f>
        <v>ŠIRV-P.7</v>
      </c>
      <c r="C46" s="488">
        <f t="shared" si="10"/>
        <v>0</v>
      </c>
      <c r="D46" s="634">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25">
      <c r="A47" s="1" t="s">
        <v>901</v>
      </c>
      <c r="B47" s="488" t="str">
        <f t="shared" ref="B47:C47" si="11">B34</f>
        <v>ŠIRV-P.8</v>
      </c>
      <c r="C47" s="488">
        <f t="shared" si="11"/>
        <v>0</v>
      </c>
      <c r="D47" s="634">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25">
      <c r="A48" s="1" t="s">
        <v>917</v>
      </c>
      <c r="B48" s="488" t="str">
        <f t="shared" ref="B48:C48" si="12">B35</f>
        <v>ŠIRV-P.9</v>
      </c>
      <c r="C48" s="488">
        <f t="shared" si="12"/>
        <v>0</v>
      </c>
      <c r="D48" s="634">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25">
      <c r="A49" s="1" t="s">
        <v>933</v>
      </c>
      <c r="B49" s="488" t="str">
        <f t="shared" ref="B49:C49" si="13">B36</f>
        <v>ŠIRV-P.10</v>
      </c>
      <c r="C49" s="488">
        <f t="shared" si="13"/>
        <v>0</v>
      </c>
      <c r="D49" s="634">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25">
      <c r="C52" s="594" t="s">
        <v>1611</v>
      </c>
    </row>
    <row r="53" spans="1:10" x14ac:dyDescent="0.25">
      <c r="C53" s="229" t="s">
        <v>1612</v>
      </c>
    </row>
    <row r="54" spans="1:10" x14ac:dyDescent="0.25">
      <c r="C54" s="595" t="s">
        <v>1641</v>
      </c>
    </row>
    <row r="55" spans="1:10" ht="45" x14ac:dyDescent="0.25">
      <c r="C55" s="335" t="s">
        <v>1639</v>
      </c>
    </row>
  </sheetData>
  <phoneticPr fontId="8" type="noConversion"/>
  <dataValidations count="1">
    <dataValidation type="whole" allowBlank="1" showInputMessage="1" showErrorMessage="1" prompt="Įveskite sveiką skaičių. Maksimali reikšmė - 50" sqref="E8:X8">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78"/>
  <sheetViews>
    <sheetView zoomScaleNormal="100" workbookViewId="0">
      <selection activeCell="B1" sqref="B1"/>
    </sheetView>
  </sheetViews>
  <sheetFormatPr defaultColWidth="9.140625" defaultRowHeight="15" x14ac:dyDescent="0.25"/>
  <cols>
    <col min="1" max="1" width="8.7109375" style="13" customWidth="1"/>
    <col min="2" max="2" width="12.7109375" style="13" customWidth="1"/>
    <col min="3" max="3" width="70.5703125" style="13" customWidth="1"/>
    <col min="4" max="30" width="11.7109375" style="13" customWidth="1"/>
    <col min="31" max="31" width="32.7109375" style="13" customWidth="1"/>
    <col min="32" max="16384" width="9.140625" style="13"/>
  </cols>
  <sheetData>
    <row r="1" spans="1:31" s="42" customFormat="1" ht="18.75" x14ac:dyDescent="0.25">
      <c r="A1" s="44" t="s">
        <v>242</v>
      </c>
      <c r="B1" s="44" t="str">
        <f>'15'!B1</f>
        <v>Preliminarus VPS įgyvendinimo planas</v>
      </c>
      <c r="C1" s="44"/>
      <c r="D1" s="44"/>
      <c r="F1" s="44"/>
      <c r="G1" s="44"/>
      <c r="H1" s="44"/>
      <c r="I1" s="44"/>
      <c r="J1" s="44"/>
      <c r="K1" s="44"/>
      <c r="L1" s="108" t="s">
        <v>1512</v>
      </c>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603" t="s">
        <v>1612</v>
      </c>
      <c r="M2" s="1"/>
      <c r="N2" s="1"/>
      <c r="O2" s="1"/>
      <c r="P2" s="1"/>
      <c r="Q2" s="1"/>
      <c r="R2" s="1"/>
      <c r="S2" s="1"/>
      <c r="T2" s="1"/>
      <c r="U2" s="1"/>
      <c r="V2" s="1"/>
      <c r="W2" s="1"/>
      <c r="X2" s="1"/>
      <c r="Y2" s="1"/>
      <c r="Z2" s="1"/>
      <c r="AA2" s="1"/>
      <c r="AB2" s="1"/>
      <c r="AC2" s="1"/>
      <c r="AD2" s="1"/>
      <c r="AE2" s="1"/>
    </row>
    <row r="3" spans="1:31" x14ac:dyDescent="0.25">
      <c r="A3" s="1"/>
      <c r="B3" s="140" t="s">
        <v>1272</v>
      </c>
      <c r="C3" s="205" t="str">
        <f>'1'!C8</f>
        <v>ŠIRV</v>
      </c>
      <c r="D3" s="1"/>
      <c r="E3" s="1"/>
      <c r="F3" s="1"/>
      <c r="G3" s="1"/>
      <c r="H3" s="1"/>
      <c r="I3" s="1"/>
      <c r="J3" s="1"/>
      <c r="K3" s="1"/>
      <c r="L3" s="604" t="s">
        <v>1658</v>
      </c>
      <c r="M3" s="1"/>
      <c r="N3" s="1"/>
      <c r="O3" s="1"/>
      <c r="P3" s="1"/>
      <c r="Q3" s="1"/>
      <c r="R3" s="1"/>
      <c r="S3" s="1"/>
      <c r="T3" s="1"/>
      <c r="U3" s="1"/>
      <c r="V3" s="1"/>
      <c r="W3" s="1"/>
      <c r="X3" s="1"/>
      <c r="Y3" s="1"/>
      <c r="Z3" s="1"/>
      <c r="AA3" s="1"/>
      <c r="AB3" s="1"/>
      <c r="AC3" s="1"/>
      <c r="AD3" s="1"/>
      <c r="AE3" s="1"/>
    </row>
    <row r="4" spans="1:31" customFormat="1" x14ac:dyDescent="0.25">
      <c r="L4" s="603" t="s">
        <v>1639</v>
      </c>
    </row>
    <row r="5" spans="1:31" ht="45" x14ac:dyDescent="0.25">
      <c r="B5" s="21" t="s">
        <v>54</v>
      </c>
      <c r="C5" s="20" t="s">
        <v>53</v>
      </c>
      <c r="D5" s="772" t="s">
        <v>100</v>
      </c>
      <c r="E5" s="772"/>
      <c r="F5" s="772"/>
      <c r="G5" s="772"/>
      <c r="H5" s="772" t="s">
        <v>101</v>
      </c>
      <c r="I5" s="772"/>
      <c r="J5" s="772"/>
      <c r="K5" s="772"/>
    </row>
    <row r="6" spans="1:31" x14ac:dyDescent="0.25">
      <c r="B6" s="21"/>
      <c r="C6" s="20"/>
      <c r="D6" s="224" t="s">
        <v>96</v>
      </c>
      <c r="E6" s="224" t="s">
        <v>97</v>
      </c>
      <c r="F6" s="224" t="s">
        <v>98</v>
      </c>
      <c r="G6" s="224" t="s">
        <v>99</v>
      </c>
      <c r="H6" s="224" t="s">
        <v>96</v>
      </c>
      <c r="I6" s="224" t="s">
        <v>97</v>
      </c>
      <c r="J6" s="224" t="s">
        <v>98</v>
      </c>
      <c r="K6" s="224" t="s">
        <v>99</v>
      </c>
    </row>
    <row r="7" spans="1:31" x14ac:dyDescent="0.25">
      <c r="B7" s="690" t="s">
        <v>0</v>
      </c>
      <c r="C7" s="184" t="str">
        <f>'7'!C7</f>
        <v>Verslo pradžia ir plėtra</v>
      </c>
      <c r="D7" s="691">
        <f>'15'!G8</f>
        <v>0</v>
      </c>
      <c r="E7" s="691">
        <f>'15'!H8</f>
        <v>0</v>
      </c>
      <c r="F7" s="691">
        <f>'15'!I8</f>
        <v>0</v>
      </c>
      <c r="G7" s="691">
        <f>'15'!J8</f>
        <v>200000</v>
      </c>
      <c r="H7" s="691">
        <f>'15'!K8</f>
        <v>0</v>
      </c>
      <c r="I7" s="691">
        <f>'15'!L8</f>
        <v>0</v>
      </c>
      <c r="J7" s="691">
        <f>'15'!M8</f>
        <v>0</v>
      </c>
      <c r="K7" s="691">
        <f>'15'!N8</f>
        <v>0</v>
      </c>
    </row>
    <row r="8" spans="1:31" x14ac:dyDescent="0.25">
      <c r="B8" s="690" t="s">
        <v>1</v>
      </c>
      <c r="C8" s="184" t="str">
        <f>'7'!C8</f>
        <v>Kaimo bendruomenių ir NVO iniciatyvų įgyvendinimas</v>
      </c>
      <c r="D8" s="691">
        <f>'15'!G9</f>
        <v>0</v>
      </c>
      <c r="E8" s="691">
        <f>'15'!H9</f>
        <v>0</v>
      </c>
      <c r="F8" s="691">
        <f>'15'!I9</f>
        <v>0</v>
      </c>
      <c r="G8" s="691">
        <f>'15'!J9</f>
        <v>0</v>
      </c>
      <c r="H8" s="691">
        <f>'15'!K9</f>
        <v>0</v>
      </c>
      <c r="I8" s="691">
        <f>'15'!L9</f>
        <v>50000</v>
      </c>
      <c r="J8" s="691">
        <f>'15'!M9</f>
        <v>0</v>
      </c>
      <c r="K8" s="691">
        <f>'15'!N9</f>
        <v>0</v>
      </c>
    </row>
    <row r="9" spans="1:31" x14ac:dyDescent="0.25">
      <c r="B9" s="690" t="s">
        <v>2</v>
      </c>
      <c r="C9" s="184" t="str">
        <f>'7'!C9</f>
        <v>Socialinio verslo kūrimas ir plėtra</v>
      </c>
      <c r="D9" s="691">
        <f>'15'!G10</f>
        <v>0</v>
      </c>
      <c r="E9" s="691">
        <f>'15'!H10</f>
        <v>0</v>
      </c>
      <c r="F9" s="691">
        <f>'15'!I10</f>
        <v>0</v>
      </c>
      <c r="G9" s="691">
        <f>'15'!J10</f>
        <v>0</v>
      </c>
      <c r="H9" s="691">
        <f>'15'!K10</f>
        <v>0</v>
      </c>
      <c r="I9" s="691">
        <f>'15'!L10</f>
        <v>0</v>
      </c>
      <c r="J9" s="691">
        <f>'15'!M10</f>
        <v>0</v>
      </c>
      <c r="K9" s="691">
        <f>'15'!N10</f>
        <v>120000</v>
      </c>
    </row>
    <row r="10" spans="1:31" x14ac:dyDescent="0.25">
      <c r="B10" s="690" t="s">
        <v>3</v>
      </c>
      <c r="C10" s="184" t="str">
        <f>'7'!C10</f>
        <v>Infrastruktūros gerinimas, kuriant patrauklią aplinką paslaugoms teikti</v>
      </c>
      <c r="D10" s="691">
        <f>'15'!G11</f>
        <v>0</v>
      </c>
      <c r="E10" s="691">
        <f>'15'!H11</f>
        <v>0</v>
      </c>
      <c r="F10" s="691">
        <f>'15'!I11</f>
        <v>0</v>
      </c>
      <c r="G10" s="691">
        <f>'15'!J11</f>
        <v>0</v>
      </c>
      <c r="H10" s="691">
        <f>'15'!K11</f>
        <v>0</v>
      </c>
      <c r="I10" s="691">
        <f>'15'!L11</f>
        <v>0</v>
      </c>
      <c r="J10" s="691">
        <f>'15'!M11</f>
        <v>0</v>
      </c>
      <c r="K10" s="691">
        <f>'15'!N11</f>
        <v>80000</v>
      </c>
    </row>
    <row r="11" spans="1:31" x14ac:dyDescent="0.25">
      <c r="B11" s="690" t="s">
        <v>4</v>
      </c>
      <c r="C11" s="184" t="str">
        <f>'7'!C11</f>
        <v>VVG teritorinis bendradarbiavimas</v>
      </c>
      <c r="D11" s="691">
        <f>'15'!G12</f>
        <v>0</v>
      </c>
      <c r="E11" s="691">
        <f>'15'!H12</f>
        <v>0</v>
      </c>
      <c r="F11" s="691">
        <f>'15'!I12</f>
        <v>0</v>
      </c>
      <c r="G11" s="691">
        <f>'15'!J12</f>
        <v>0</v>
      </c>
      <c r="H11" s="691">
        <f>'15'!K12</f>
        <v>0</v>
      </c>
      <c r="I11" s="691">
        <f>'15'!L12</f>
        <v>0</v>
      </c>
      <c r="J11" s="691">
        <f>'15'!M12</f>
        <v>0</v>
      </c>
      <c r="K11" s="691">
        <f>'15'!N12</f>
        <v>0</v>
      </c>
    </row>
    <row r="12" spans="1:31" x14ac:dyDescent="0.25">
      <c r="B12" s="690" t="s">
        <v>5</v>
      </c>
      <c r="C12" s="184">
        <f>'7'!C12</f>
        <v>0</v>
      </c>
      <c r="D12" s="691">
        <f>'15'!G13</f>
        <v>0</v>
      </c>
      <c r="E12" s="691">
        <f>'15'!H13</f>
        <v>0</v>
      </c>
      <c r="F12" s="691">
        <f>'15'!I13</f>
        <v>0</v>
      </c>
      <c r="G12" s="691">
        <f>'15'!J13</f>
        <v>0</v>
      </c>
      <c r="H12" s="691">
        <f>'15'!K13</f>
        <v>0</v>
      </c>
      <c r="I12" s="691">
        <f>'15'!L13</f>
        <v>0</v>
      </c>
      <c r="J12" s="691">
        <f>'15'!M13</f>
        <v>0</v>
      </c>
      <c r="K12" s="691">
        <f>'15'!N13</f>
        <v>0</v>
      </c>
    </row>
    <row r="13" spans="1:31" x14ac:dyDescent="0.25">
      <c r="B13" s="690" t="s">
        <v>6</v>
      </c>
      <c r="C13" s="184">
        <f>'7'!C13</f>
        <v>0</v>
      </c>
      <c r="D13" s="691">
        <f>'15'!G14</f>
        <v>0</v>
      </c>
      <c r="E13" s="691">
        <f>'15'!H14</f>
        <v>0</v>
      </c>
      <c r="F13" s="691">
        <f>'15'!I14</f>
        <v>0</v>
      </c>
      <c r="G13" s="691">
        <f>'15'!J14</f>
        <v>0</v>
      </c>
      <c r="H13" s="691">
        <f>'15'!K14</f>
        <v>0</v>
      </c>
      <c r="I13" s="691">
        <f>'15'!L14</f>
        <v>0</v>
      </c>
      <c r="J13" s="691">
        <f>'15'!M14</f>
        <v>0</v>
      </c>
      <c r="K13" s="691">
        <f>'15'!N14</f>
        <v>0</v>
      </c>
    </row>
    <row r="14" spans="1:31" x14ac:dyDescent="0.25">
      <c r="B14" s="690" t="s">
        <v>7</v>
      </c>
      <c r="C14" s="184">
        <f>'7'!C14</f>
        <v>0</v>
      </c>
      <c r="D14" s="691">
        <f>'15'!G15</f>
        <v>0</v>
      </c>
      <c r="E14" s="691">
        <f>'15'!H15</f>
        <v>0</v>
      </c>
      <c r="F14" s="691">
        <f>'15'!I15</f>
        <v>0</v>
      </c>
      <c r="G14" s="691">
        <f>'15'!J15</f>
        <v>0</v>
      </c>
      <c r="H14" s="691">
        <f>'15'!K15</f>
        <v>0</v>
      </c>
      <c r="I14" s="691">
        <f>'15'!L15</f>
        <v>0</v>
      </c>
      <c r="J14" s="691">
        <f>'15'!M15</f>
        <v>0</v>
      </c>
      <c r="K14" s="691">
        <f>'15'!N15</f>
        <v>0</v>
      </c>
    </row>
    <row r="15" spans="1:31" x14ac:dyDescent="0.25">
      <c r="B15" s="690" t="s">
        <v>8</v>
      </c>
      <c r="C15" s="184">
        <f>'7'!C15</f>
        <v>0</v>
      </c>
      <c r="D15" s="691">
        <f>'15'!G16</f>
        <v>0</v>
      </c>
      <c r="E15" s="691">
        <f>'15'!H16</f>
        <v>0</v>
      </c>
      <c r="F15" s="691">
        <f>'15'!I16</f>
        <v>0</v>
      </c>
      <c r="G15" s="691">
        <f>'15'!J16</f>
        <v>0</v>
      </c>
      <c r="H15" s="691">
        <f>'15'!K16</f>
        <v>0</v>
      </c>
      <c r="I15" s="691">
        <f>'15'!L16</f>
        <v>0</v>
      </c>
      <c r="J15" s="691">
        <f>'15'!M16</f>
        <v>0</v>
      </c>
      <c r="K15" s="691">
        <f>'15'!N16</f>
        <v>0</v>
      </c>
    </row>
    <row r="16" spans="1:31" x14ac:dyDescent="0.25">
      <c r="B16" s="690" t="s">
        <v>9</v>
      </c>
      <c r="C16" s="184">
        <f>'7'!C16</f>
        <v>0</v>
      </c>
      <c r="D16" s="691">
        <f>'15'!G17</f>
        <v>0</v>
      </c>
      <c r="E16" s="691">
        <f>'15'!H17</f>
        <v>0</v>
      </c>
      <c r="F16" s="691">
        <f>'15'!I17</f>
        <v>0</v>
      </c>
      <c r="G16" s="691">
        <f>'15'!J17</f>
        <v>0</v>
      </c>
      <c r="H16" s="691">
        <f>'15'!K17</f>
        <v>0</v>
      </c>
      <c r="I16" s="691">
        <f>'15'!L17</f>
        <v>0</v>
      </c>
      <c r="J16" s="691">
        <f>'15'!M17</f>
        <v>0</v>
      </c>
      <c r="K16" s="691">
        <f>'15'!N17</f>
        <v>0</v>
      </c>
    </row>
    <row r="17" spans="2:11" x14ac:dyDescent="0.25">
      <c r="B17" s="690" t="s">
        <v>43</v>
      </c>
      <c r="C17" s="184">
        <f>'7'!C17</f>
        <v>0</v>
      </c>
      <c r="D17" s="691">
        <f>'15'!G18</f>
        <v>0</v>
      </c>
      <c r="E17" s="691">
        <f>'15'!H18</f>
        <v>0</v>
      </c>
      <c r="F17" s="691">
        <f>'15'!I18</f>
        <v>0</v>
      </c>
      <c r="G17" s="691">
        <f>'15'!J18</f>
        <v>0</v>
      </c>
      <c r="H17" s="691">
        <f>'15'!K18</f>
        <v>0</v>
      </c>
      <c r="I17" s="691">
        <f>'15'!L18</f>
        <v>0</v>
      </c>
      <c r="J17" s="691">
        <f>'15'!M18</f>
        <v>0</v>
      </c>
      <c r="K17" s="691">
        <f>'15'!N18</f>
        <v>0</v>
      </c>
    </row>
    <row r="18" spans="2:11" x14ac:dyDescent="0.25">
      <c r="B18" s="690" t="s">
        <v>44</v>
      </c>
      <c r="C18" s="184">
        <f>'7'!C18</f>
        <v>0</v>
      </c>
      <c r="D18" s="691">
        <f>'15'!G19</f>
        <v>0</v>
      </c>
      <c r="E18" s="691">
        <f>'15'!H19</f>
        <v>0</v>
      </c>
      <c r="F18" s="691">
        <f>'15'!I19</f>
        <v>0</v>
      </c>
      <c r="G18" s="691">
        <f>'15'!J19</f>
        <v>0</v>
      </c>
      <c r="H18" s="691">
        <f>'15'!K19</f>
        <v>0</v>
      </c>
      <c r="I18" s="691">
        <f>'15'!L19</f>
        <v>0</v>
      </c>
      <c r="J18" s="691">
        <f>'15'!M19</f>
        <v>0</v>
      </c>
      <c r="K18" s="691">
        <f>'15'!N19</f>
        <v>0</v>
      </c>
    </row>
    <row r="19" spans="2:11" x14ac:dyDescent="0.25">
      <c r="B19" s="690" t="s">
        <v>45</v>
      </c>
      <c r="C19" s="184">
        <f>'7'!C19</f>
        <v>0</v>
      </c>
      <c r="D19" s="691">
        <f>'15'!G20</f>
        <v>0</v>
      </c>
      <c r="E19" s="691">
        <f>'15'!H20</f>
        <v>0</v>
      </c>
      <c r="F19" s="691">
        <f>'15'!I20</f>
        <v>0</v>
      </c>
      <c r="G19" s="691">
        <f>'15'!J20</f>
        <v>0</v>
      </c>
      <c r="H19" s="691">
        <f>'15'!K20</f>
        <v>0</v>
      </c>
      <c r="I19" s="691">
        <f>'15'!L20</f>
        <v>0</v>
      </c>
      <c r="J19" s="691">
        <f>'15'!M20</f>
        <v>0</v>
      </c>
      <c r="K19" s="691">
        <f>'15'!N20</f>
        <v>0</v>
      </c>
    </row>
    <row r="20" spans="2:11" x14ac:dyDescent="0.25">
      <c r="B20" s="690" t="s">
        <v>46</v>
      </c>
      <c r="C20" s="184">
        <f>'7'!C20</f>
        <v>0</v>
      </c>
      <c r="D20" s="691">
        <f>'15'!G21</f>
        <v>0</v>
      </c>
      <c r="E20" s="691">
        <f>'15'!H21</f>
        <v>0</v>
      </c>
      <c r="F20" s="691">
        <f>'15'!I21</f>
        <v>0</v>
      </c>
      <c r="G20" s="691">
        <f>'15'!J21</f>
        <v>0</v>
      </c>
      <c r="H20" s="691">
        <f>'15'!K21</f>
        <v>0</v>
      </c>
      <c r="I20" s="691">
        <f>'15'!L21</f>
        <v>0</v>
      </c>
      <c r="J20" s="691">
        <f>'15'!M21</f>
        <v>0</v>
      </c>
      <c r="K20" s="691">
        <f>'15'!N21</f>
        <v>0</v>
      </c>
    </row>
    <row r="21" spans="2:11" x14ac:dyDescent="0.25">
      <c r="B21" s="690" t="s">
        <v>47</v>
      </c>
      <c r="C21" s="184">
        <f>'7'!C21</f>
        <v>0</v>
      </c>
      <c r="D21" s="691">
        <f>'15'!G22</f>
        <v>0</v>
      </c>
      <c r="E21" s="691">
        <f>'15'!H22</f>
        <v>0</v>
      </c>
      <c r="F21" s="691">
        <f>'15'!I22</f>
        <v>0</v>
      </c>
      <c r="G21" s="691">
        <f>'15'!J22</f>
        <v>0</v>
      </c>
      <c r="H21" s="691">
        <f>'15'!K22</f>
        <v>0</v>
      </c>
      <c r="I21" s="691">
        <f>'15'!L22</f>
        <v>0</v>
      </c>
      <c r="J21" s="691">
        <f>'15'!M22</f>
        <v>0</v>
      </c>
      <c r="K21" s="691">
        <f>'15'!N22</f>
        <v>0</v>
      </c>
    </row>
    <row r="22" spans="2:11" x14ac:dyDescent="0.25">
      <c r="B22" s="690" t="s">
        <v>48</v>
      </c>
      <c r="C22" s="184">
        <f>'7'!C22</f>
        <v>0</v>
      </c>
      <c r="D22" s="691">
        <f>'15'!G23</f>
        <v>0</v>
      </c>
      <c r="E22" s="691">
        <f>'15'!H23</f>
        <v>0</v>
      </c>
      <c r="F22" s="691">
        <f>'15'!I23</f>
        <v>0</v>
      </c>
      <c r="G22" s="691">
        <f>'15'!J23</f>
        <v>0</v>
      </c>
      <c r="H22" s="691">
        <f>'15'!K23</f>
        <v>0</v>
      </c>
      <c r="I22" s="691">
        <f>'15'!L23</f>
        <v>0</v>
      </c>
      <c r="J22" s="691">
        <f>'15'!M23</f>
        <v>0</v>
      </c>
      <c r="K22" s="691">
        <f>'15'!N23</f>
        <v>0</v>
      </c>
    </row>
    <row r="23" spans="2:11" x14ac:dyDescent="0.25">
      <c r="B23" s="690" t="s">
        <v>49</v>
      </c>
      <c r="C23" s="184">
        <f>'7'!C23</f>
        <v>0</v>
      </c>
      <c r="D23" s="691">
        <f>'15'!G24</f>
        <v>0</v>
      </c>
      <c r="E23" s="691">
        <f>'15'!H24</f>
        <v>0</v>
      </c>
      <c r="F23" s="691">
        <f>'15'!I24</f>
        <v>0</v>
      </c>
      <c r="G23" s="691">
        <f>'15'!J24</f>
        <v>0</v>
      </c>
      <c r="H23" s="691">
        <f>'15'!K24</f>
        <v>0</v>
      </c>
      <c r="I23" s="691">
        <f>'15'!L24</f>
        <v>0</v>
      </c>
      <c r="J23" s="691">
        <f>'15'!M24</f>
        <v>0</v>
      </c>
      <c r="K23" s="691">
        <f>'15'!N24</f>
        <v>0</v>
      </c>
    </row>
    <row r="24" spans="2:11" x14ac:dyDescent="0.25">
      <c r="B24" s="690" t="s">
        <v>50</v>
      </c>
      <c r="C24" s="184">
        <f>'7'!C24</f>
        <v>0</v>
      </c>
      <c r="D24" s="691">
        <f>'15'!G25</f>
        <v>0</v>
      </c>
      <c r="E24" s="691">
        <f>'15'!H25</f>
        <v>0</v>
      </c>
      <c r="F24" s="691">
        <f>'15'!I25</f>
        <v>0</v>
      </c>
      <c r="G24" s="691">
        <f>'15'!J25</f>
        <v>0</v>
      </c>
      <c r="H24" s="691">
        <f>'15'!K25</f>
        <v>0</v>
      </c>
      <c r="I24" s="691">
        <f>'15'!L25</f>
        <v>0</v>
      </c>
      <c r="J24" s="691">
        <f>'15'!M25</f>
        <v>0</v>
      </c>
      <c r="K24" s="691">
        <f>'15'!N25</f>
        <v>0</v>
      </c>
    </row>
    <row r="25" spans="2:11" x14ac:dyDescent="0.25">
      <c r="B25" s="690" t="s">
        <v>51</v>
      </c>
      <c r="C25" s="184">
        <f>'7'!C25</f>
        <v>0</v>
      </c>
      <c r="D25" s="691">
        <f>'15'!G26</f>
        <v>0</v>
      </c>
      <c r="E25" s="691">
        <f>'15'!H26</f>
        <v>0</v>
      </c>
      <c r="F25" s="691">
        <f>'15'!I26</f>
        <v>0</v>
      </c>
      <c r="G25" s="691">
        <f>'15'!J26</f>
        <v>0</v>
      </c>
      <c r="H25" s="691">
        <f>'15'!K26</f>
        <v>0</v>
      </c>
      <c r="I25" s="691">
        <f>'15'!L26</f>
        <v>0</v>
      </c>
      <c r="J25" s="691">
        <f>'15'!M26</f>
        <v>0</v>
      </c>
      <c r="K25" s="691">
        <f>'15'!N26</f>
        <v>0</v>
      </c>
    </row>
    <row r="26" spans="2:11" x14ac:dyDescent="0.25">
      <c r="B26" s="690" t="s">
        <v>52</v>
      </c>
      <c r="C26" s="184">
        <f>'7'!C26</f>
        <v>0</v>
      </c>
      <c r="D26" s="691">
        <f>'15'!G27</f>
        <v>0</v>
      </c>
      <c r="E26" s="691">
        <f>'15'!H27</f>
        <v>0</v>
      </c>
      <c r="F26" s="691">
        <f>'15'!I27</f>
        <v>0</v>
      </c>
      <c r="G26" s="691">
        <f>'15'!J27</f>
        <v>0</v>
      </c>
      <c r="H26" s="691">
        <f>'15'!K27</f>
        <v>0</v>
      </c>
      <c r="I26" s="691">
        <f>'15'!L27</f>
        <v>0</v>
      </c>
      <c r="J26" s="691">
        <f>'15'!M27</f>
        <v>0</v>
      </c>
      <c r="K26" s="691">
        <f>'15'!N27</f>
        <v>0</v>
      </c>
    </row>
    <row r="27" spans="2:11" x14ac:dyDescent="0.25">
      <c r="B27" s="23"/>
      <c r="C27" s="23" t="s">
        <v>160</v>
      </c>
      <c r="D27" s="693">
        <f>'15'!G28</f>
        <v>0</v>
      </c>
      <c r="E27" s="693">
        <f>'15'!H28</f>
        <v>0</v>
      </c>
      <c r="F27" s="693">
        <f>'15'!I28</f>
        <v>0</v>
      </c>
      <c r="G27" s="693">
        <f>'15'!J28</f>
        <v>200000</v>
      </c>
      <c r="H27" s="693">
        <f>'15'!K28</f>
        <v>0</v>
      </c>
      <c r="I27" s="693">
        <f>'15'!L28</f>
        <v>50000</v>
      </c>
      <c r="J27" s="693">
        <f>'15'!M28</f>
        <v>0</v>
      </c>
      <c r="K27" s="693">
        <f>'15'!N28</f>
        <v>200000</v>
      </c>
    </row>
    <row r="28" spans="2:11" ht="30" customHeight="1" x14ac:dyDescent="0.25">
      <c r="B28" s="694" t="s">
        <v>1295</v>
      </c>
      <c r="C28" s="771" t="str">
        <f>'15'!C29</f>
        <v>Faktinis kvietimų skaičius konkrečiais metais gali nesutapti su lentelėje nurodytu. Konkrečių metų kvietimai suplanuojami rengiant metinį kvietimų grafiką, kuris skelbiamas VVG svetainėje.</v>
      </c>
      <c r="D28" s="771"/>
      <c r="E28" s="771"/>
      <c r="F28" s="771"/>
      <c r="G28" s="771"/>
      <c r="H28" s="771"/>
      <c r="I28" s="771"/>
      <c r="J28" s="771"/>
      <c r="K28" s="771"/>
    </row>
    <row r="29" spans="2:11" ht="15.75" customHeight="1" x14ac:dyDescent="0.25"/>
    <row r="30" spans="2:11" ht="45" x14ac:dyDescent="0.25">
      <c r="B30" s="21" t="s">
        <v>54</v>
      </c>
      <c r="C30" s="20" t="s">
        <v>53</v>
      </c>
      <c r="D30" s="772" t="s">
        <v>102</v>
      </c>
      <c r="E30" s="772"/>
      <c r="F30" s="772"/>
      <c r="G30" s="772"/>
      <c r="H30" s="772" t="s">
        <v>103</v>
      </c>
      <c r="I30" s="772"/>
      <c r="J30" s="772"/>
      <c r="K30" s="772"/>
    </row>
    <row r="31" spans="2:11" x14ac:dyDescent="0.25">
      <c r="B31" s="21"/>
      <c r="C31" s="20"/>
      <c r="D31" s="224" t="s">
        <v>96</v>
      </c>
      <c r="E31" s="224" t="s">
        <v>97</v>
      </c>
      <c r="F31" s="224" t="s">
        <v>98</v>
      </c>
      <c r="G31" s="224" t="s">
        <v>99</v>
      </c>
      <c r="H31" s="224" t="s">
        <v>96</v>
      </c>
      <c r="I31" s="224" t="s">
        <v>97</v>
      </c>
      <c r="J31" s="224" t="s">
        <v>98</v>
      </c>
      <c r="K31" s="224" t="s">
        <v>99</v>
      </c>
    </row>
    <row r="32" spans="2:11" x14ac:dyDescent="0.25">
      <c r="B32" s="690" t="s">
        <v>0</v>
      </c>
      <c r="C32" s="184" t="str">
        <f>C7</f>
        <v>Verslo pradžia ir plėtra</v>
      </c>
      <c r="D32" s="691">
        <f>'15'!O8</f>
        <v>0</v>
      </c>
      <c r="E32" s="691">
        <f>'15'!P8</f>
        <v>300000</v>
      </c>
      <c r="F32" s="691">
        <f>'15'!Q8</f>
        <v>0</v>
      </c>
      <c r="G32" s="691">
        <f>'15'!R8</f>
        <v>0</v>
      </c>
      <c r="H32" s="691">
        <f>'15'!S8</f>
        <v>200000</v>
      </c>
      <c r="I32" s="691">
        <f>'15'!T8</f>
        <v>0</v>
      </c>
      <c r="J32" s="691">
        <f>'15'!U8</f>
        <v>0</v>
      </c>
      <c r="K32" s="691">
        <f>'15'!V8</f>
        <v>0</v>
      </c>
    </row>
    <row r="33" spans="2:11" x14ac:dyDescent="0.25">
      <c r="B33" s="690" t="s">
        <v>1</v>
      </c>
      <c r="C33" s="184" t="str">
        <f t="shared" ref="C33:C51" si="0">C8</f>
        <v>Kaimo bendruomenių ir NVO iniciatyvų įgyvendinimas</v>
      </c>
      <c r="D33" s="691">
        <f>'15'!O9</f>
        <v>0</v>
      </c>
      <c r="E33" s="691">
        <f>'15'!P9</f>
        <v>50000</v>
      </c>
      <c r="F33" s="691">
        <f>'15'!Q9</f>
        <v>0</v>
      </c>
      <c r="G33" s="691">
        <f>'15'!R9</f>
        <v>0</v>
      </c>
      <c r="H33" s="691">
        <f>'15'!S9</f>
        <v>0</v>
      </c>
      <c r="I33" s="691">
        <f>'15'!T9</f>
        <v>0</v>
      </c>
      <c r="J33" s="691">
        <f>'15'!U9</f>
        <v>0</v>
      </c>
      <c r="K33" s="691">
        <f>'15'!V9</f>
        <v>0</v>
      </c>
    </row>
    <row r="34" spans="2:11" x14ac:dyDescent="0.25">
      <c r="B34" s="690" t="s">
        <v>2</v>
      </c>
      <c r="C34" s="184" t="str">
        <f t="shared" si="0"/>
        <v>Socialinio verslo kūrimas ir plėtra</v>
      </c>
      <c r="D34" s="691">
        <f>'15'!O10</f>
        <v>0</v>
      </c>
      <c r="E34" s="691">
        <f>'15'!P10</f>
        <v>0</v>
      </c>
      <c r="F34" s="691">
        <f>'15'!Q10</f>
        <v>0</v>
      </c>
      <c r="G34" s="691">
        <f>'15'!R10</f>
        <v>0</v>
      </c>
      <c r="H34" s="691">
        <f>'15'!S10</f>
        <v>0</v>
      </c>
      <c r="I34" s="691">
        <f>'15'!T10</f>
        <v>0</v>
      </c>
      <c r="J34" s="691">
        <f>'15'!U10</f>
        <v>0</v>
      </c>
      <c r="K34" s="691">
        <f>'15'!V10</f>
        <v>0</v>
      </c>
    </row>
    <row r="35" spans="2:11" x14ac:dyDescent="0.25">
      <c r="B35" s="690" t="s">
        <v>3</v>
      </c>
      <c r="C35" s="184" t="str">
        <f t="shared" si="0"/>
        <v>Infrastruktūros gerinimas, kuriant patrauklią aplinką paslaugoms teikti</v>
      </c>
      <c r="D35" s="691">
        <f>'15'!O11</f>
        <v>0</v>
      </c>
      <c r="E35" s="691">
        <f>'15'!P11</f>
        <v>0</v>
      </c>
      <c r="F35" s="691">
        <f>'15'!Q11</f>
        <v>0</v>
      </c>
      <c r="G35" s="691">
        <f>'15'!R11</f>
        <v>0</v>
      </c>
      <c r="H35" s="691">
        <f>'15'!S11</f>
        <v>0</v>
      </c>
      <c r="I35" s="691">
        <f>'15'!T11</f>
        <v>0</v>
      </c>
      <c r="J35" s="691">
        <f>'15'!U11</f>
        <v>0</v>
      </c>
      <c r="K35" s="691">
        <f>'15'!V11</f>
        <v>0</v>
      </c>
    </row>
    <row r="36" spans="2:11" x14ac:dyDescent="0.25">
      <c r="B36" s="690" t="s">
        <v>4</v>
      </c>
      <c r="C36" s="184" t="str">
        <f t="shared" si="0"/>
        <v>VVG teritorinis bendradarbiavimas</v>
      </c>
      <c r="D36" s="691">
        <f>'15'!O12</f>
        <v>0</v>
      </c>
      <c r="E36" s="691">
        <f>'15'!P12</f>
        <v>0</v>
      </c>
      <c r="F36" s="691">
        <f>'15'!Q12</f>
        <v>0</v>
      </c>
      <c r="G36" s="691">
        <f>'15'!R12</f>
        <v>0</v>
      </c>
      <c r="H36" s="691">
        <f>'15'!S12</f>
        <v>0</v>
      </c>
      <c r="I36" s="691">
        <f>'15'!T12</f>
        <v>0</v>
      </c>
      <c r="J36" s="691">
        <f>'15'!U12</f>
        <v>0</v>
      </c>
      <c r="K36" s="691">
        <f>'15'!V12</f>
        <v>0</v>
      </c>
    </row>
    <row r="37" spans="2:11" x14ac:dyDescent="0.25">
      <c r="B37" s="690" t="s">
        <v>5</v>
      </c>
      <c r="C37" s="184">
        <f t="shared" si="0"/>
        <v>0</v>
      </c>
      <c r="D37" s="691">
        <f>'15'!O13</f>
        <v>0</v>
      </c>
      <c r="E37" s="691">
        <f>'15'!P13</f>
        <v>0</v>
      </c>
      <c r="F37" s="691">
        <f>'15'!Q13</f>
        <v>0</v>
      </c>
      <c r="G37" s="691">
        <f>'15'!R13</f>
        <v>0</v>
      </c>
      <c r="H37" s="691">
        <f>'15'!S13</f>
        <v>0</v>
      </c>
      <c r="I37" s="691">
        <f>'15'!T13</f>
        <v>0</v>
      </c>
      <c r="J37" s="691">
        <f>'15'!U13</f>
        <v>0</v>
      </c>
      <c r="K37" s="691">
        <f>'15'!V13</f>
        <v>0</v>
      </c>
    </row>
    <row r="38" spans="2:11" x14ac:dyDescent="0.25">
      <c r="B38" s="690" t="s">
        <v>6</v>
      </c>
      <c r="C38" s="184">
        <f t="shared" si="0"/>
        <v>0</v>
      </c>
      <c r="D38" s="691">
        <f>'15'!O14</f>
        <v>0</v>
      </c>
      <c r="E38" s="691">
        <f>'15'!P14</f>
        <v>0</v>
      </c>
      <c r="F38" s="691">
        <f>'15'!Q14</f>
        <v>0</v>
      </c>
      <c r="G38" s="691">
        <f>'15'!R14</f>
        <v>0</v>
      </c>
      <c r="H38" s="691">
        <f>'15'!S14</f>
        <v>0</v>
      </c>
      <c r="I38" s="691">
        <f>'15'!T14</f>
        <v>0</v>
      </c>
      <c r="J38" s="691">
        <f>'15'!U14</f>
        <v>0</v>
      </c>
      <c r="K38" s="691">
        <f>'15'!V14</f>
        <v>0</v>
      </c>
    </row>
    <row r="39" spans="2:11" x14ac:dyDescent="0.25">
      <c r="B39" s="690" t="s">
        <v>7</v>
      </c>
      <c r="C39" s="184">
        <f t="shared" si="0"/>
        <v>0</v>
      </c>
      <c r="D39" s="691">
        <f>'15'!O15</f>
        <v>0</v>
      </c>
      <c r="E39" s="691">
        <f>'15'!P15</f>
        <v>0</v>
      </c>
      <c r="F39" s="691">
        <f>'15'!Q15</f>
        <v>0</v>
      </c>
      <c r="G39" s="691">
        <f>'15'!R15</f>
        <v>0</v>
      </c>
      <c r="H39" s="691">
        <f>'15'!S15</f>
        <v>0</v>
      </c>
      <c r="I39" s="691">
        <f>'15'!T15</f>
        <v>0</v>
      </c>
      <c r="J39" s="691">
        <f>'15'!U15</f>
        <v>0</v>
      </c>
      <c r="K39" s="691">
        <f>'15'!V15</f>
        <v>0</v>
      </c>
    </row>
    <row r="40" spans="2:11" x14ac:dyDescent="0.25">
      <c r="B40" s="690" t="s">
        <v>8</v>
      </c>
      <c r="C40" s="184">
        <f t="shared" si="0"/>
        <v>0</v>
      </c>
      <c r="D40" s="691">
        <f>'15'!O16</f>
        <v>0</v>
      </c>
      <c r="E40" s="691">
        <f>'15'!P16</f>
        <v>0</v>
      </c>
      <c r="F40" s="691">
        <f>'15'!Q16</f>
        <v>0</v>
      </c>
      <c r="G40" s="691">
        <f>'15'!R16</f>
        <v>0</v>
      </c>
      <c r="H40" s="691">
        <f>'15'!S16</f>
        <v>0</v>
      </c>
      <c r="I40" s="691">
        <f>'15'!T16</f>
        <v>0</v>
      </c>
      <c r="J40" s="691">
        <f>'15'!U16</f>
        <v>0</v>
      </c>
      <c r="K40" s="691">
        <f>'15'!V16</f>
        <v>0</v>
      </c>
    </row>
    <row r="41" spans="2:11" x14ac:dyDescent="0.25">
      <c r="B41" s="690" t="s">
        <v>9</v>
      </c>
      <c r="C41" s="184">
        <f t="shared" si="0"/>
        <v>0</v>
      </c>
      <c r="D41" s="691">
        <f>'15'!O17</f>
        <v>0</v>
      </c>
      <c r="E41" s="691">
        <f>'15'!P17</f>
        <v>0</v>
      </c>
      <c r="F41" s="691">
        <f>'15'!Q17</f>
        <v>0</v>
      </c>
      <c r="G41" s="691">
        <f>'15'!R17</f>
        <v>0</v>
      </c>
      <c r="H41" s="691">
        <f>'15'!S17</f>
        <v>0</v>
      </c>
      <c r="I41" s="691">
        <f>'15'!T17</f>
        <v>0</v>
      </c>
      <c r="J41" s="691">
        <f>'15'!U17</f>
        <v>0</v>
      </c>
      <c r="K41" s="691">
        <f>'15'!V17</f>
        <v>0</v>
      </c>
    </row>
    <row r="42" spans="2:11" x14ac:dyDescent="0.25">
      <c r="B42" s="690" t="s">
        <v>43</v>
      </c>
      <c r="C42" s="184">
        <f t="shared" si="0"/>
        <v>0</v>
      </c>
      <c r="D42" s="691">
        <f>'15'!O18</f>
        <v>0</v>
      </c>
      <c r="E42" s="691">
        <f>'15'!P18</f>
        <v>0</v>
      </c>
      <c r="F42" s="691">
        <f>'15'!Q18</f>
        <v>0</v>
      </c>
      <c r="G42" s="691">
        <f>'15'!R18</f>
        <v>0</v>
      </c>
      <c r="H42" s="691">
        <f>'15'!S18</f>
        <v>0</v>
      </c>
      <c r="I42" s="691">
        <f>'15'!T18</f>
        <v>0</v>
      </c>
      <c r="J42" s="691">
        <f>'15'!U18</f>
        <v>0</v>
      </c>
      <c r="K42" s="691">
        <f>'15'!V18</f>
        <v>0</v>
      </c>
    </row>
    <row r="43" spans="2:11" x14ac:dyDescent="0.25">
      <c r="B43" s="690" t="s">
        <v>44</v>
      </c>
      <c r="C43" s="184">
        <f t="shared" si="0"/>
        <v>0</v>
      </c>
      <c r="D43" s="691">
        <f>'15'!O19</f>
        <v>0</v>
      </c>
      <c r="E43" s="691">
        <f>'15'!P19</f>
        <v>0</v>
      </c>
      <c r="F43" s="691">
        <f>'15'!Q19</f>
        <v>0</v>
      </c>
      <c r="G43" s="691">
        <f>'15'!R19</f>
        <v>0</v>
      </c>
      <c r="H43" s="691">
        <f>'15'!S19</f>
        <v>0</v>
      </c>
      <c r="I43" s="691">
        <f>'15'!T19</f>
        <v>0</v>
      </c>
      <c r="J43" s="691">
        <f>'15'!U19</f>
        <v>0</v>
      </c>
      <c r="K43" s="691">
        <f>'15'!V19</f>
        <v>0</v>
      </c>
    </row>
    <row r="44" spans="2:11" x14ac:dyDescent="0.25">
      <c r="B44" s="690" t="s">
        <v>45</v>
      </c>
      <c r="C44" s="184">
        <f t="shared" si="0"/>
        <v>0</v>
      </c>
      <c r="D44" s="691">
        <f>'15'!O20</f>
        <v>0</v>
      </c>
      <c r="E44" s="691">
        <f>'15'!P20</f>
        <v>0</v>
      </c>
      <c r="F44" s="691">
        <f>'15'!Q20</f>
        <v>0</v>
      </c>
      <c r="G44" s="691">
        <f>'15'!R20</f>
        <v>0</v>
      </c>
      <c r="H44" s="691">
        <f>'15'!S20</f>
        <v>0</v>
      </c>
      <c r="I44" s="691">
        <f>'15'!T20</f>
        <v>0</v>
      </c>
      <c r="J44" s="691">
        <f>'15'!U20</f>
        <v>0</v>
      </c>
      <c r="K44" s="691">
        <f>'15'!V20</f>
        <v>0</v>
      </c>
    </row>
    <row r="45" spans="2:11" x14ac:dyDescent="0.25">
      <c r="B45" s="690" t="s">
        <v>46</v>
      </c>
      <c r="C45" s="184">
        <f t="shared" si="0"/>
        <v>0</v>
      </c>
      <c r="D45" s="691">
        <f>'15'!O21</f>
        <v>0</v>
      </c>
      <c r="E45" s="691">
        <f>'15'!P21</f>
        <v>0</v>
      </c>
      <c r="F45" s="691">
        <f>'15'!Q21</f>
        <v>0</v>
      </c>
      <c r="G45" s="691">
        <f>'15'!R21</f>
        <v>0</v>
      </c>
      <c r="H45" s="691">
        <f>'15'!S21</f>
        <v>0</v>
      </c>
      <c r="I45" s="691">
        <f>'15'!T21</f>
        <v>0</v>
      </c>
      <c r="J45" s="691">
        <f>'15'!U21</f>
        <v>0</v>
      </c>
      <c r="K45" s="691">
        <f>'15'!V21</f>
        <v>0</v>
      </c>
    </row>
    <row r="46" spans="2:11" x14ac:dyDescent="0.25">
      <c r="B46" s="690" t="s">
        <v>47</v>
      </c>
      <c r="C46" s="184">
        <f t="shared" si="0"/>
        <v>0</v>
      </c>
      <c r="D46" s="691">
        <f>'15'!O22</f>
        <v>0</v>
      </c>
      <c r="E46" s="691">
        <f>'15'!P22</f>
        <v>0</v>
      </c>
      <c r="F46" s="691">
        <f>'15'!Q22</f>
        <v>0</v>
      </c>
      <c r="G46" s="691">
        <f>'15'!R22</f>
        <v>0</v>
      </c>
      <c r="H46" s="691">
        <f>'15'!S22</f>
        <v>0</v>
      </c>
      <c r="I46" s="691">
        <f>'15'!T22</f>
        <v>0</v>
      </c>
      <c r="J46" s="691">
        <f>'15'!U22</f>
        <v>0</v>
      </c>
      <c r="K46" s="691">
        <f>'15'!V22</f>
        <v>0</v>
      </c>
    </row>
    <row r="47" spans="2:11" x14ac:dyDescent="0.25">
      <c r="B47" s="690" t="s">
        <v>48</v>
      </c>
      <c r="C47" s="184">
        <f t="shared" si="0"/>
        <v>0</v>
      </c>
      <c r="D47" s="691">
        <f>'15'!O23</f>
        <v>0</v>
      </c>
      <c r="E47" s="691">
        <f>'15'!P23</f>
        <v>0</v>
      </c>
      <c r="F47" s="691">
        <f>'15'!Q23</f>
        <v>0</v>
      </c>
      <c r="G47" s="691">
        <f>'15'!R23</f>
        <v>0</v>
      </c>
      <c r="H47" s="691">
        <f>'15'!S23</f>
        <v>0</v>
      </c>
      <c r="I47" s="691">
        <f>'15'!T23</f>
        <v>0</v>
      </c>
      <c r="J47" s="691">
        <f>'15'!U23</f>
        <v>0</v>
      </c>
      <c r="K47" s="691">
        <f>'15'!V23</f>
        <v>0</v>
      </c>
    </row>
    <row r="48" spans="2:11" x14ac:dyDescent="0.25">
      <c r="B48" s="690" t="s">
        <v>49</v>
      </c>
      <c r="C48" s="184">
        <f t="shared" si="0"/>
        <v>0</v>
      </c>
      <c r="D48" s="691">
        <f>'15'!O24</f>
        <v>0</v>
      </c>
      <c r="E48" s="691">
        <f>'15'!P24</f>
        <v>0</v>
      </c>
      <c r="F48" s="691">
        <f>'15'!Q24</f>
        <v>0</v>
      </c>
      <c r="G48" s="691">
        <f>'15'!R24</f>
        <v>0</v>
      </c>
      <c r="H48" s="691">
        <f>'15'!S24</f>
        <v>0</v>
      </c>
      <c r="I48" s="691">
        <f>'15'!T24</f>
        <v>0</v>
      </c>
      <c r="J48" s="691">
        <f>'15'!U24</f>
        <v>0</v>
      </c>
      <c r="K48" s="691">
        <f>'15'!V24</f>
        <v>0</v>
      </c>
    </row>
    <row r="49" spans="2:11" x14ac:dyDescent="0.25">
      <c r="B49" s="690" t="s">
        <v>50</v>
      </c>
      <c r="C49" s="184">
        <f t="shared" si="0"/>
        <v>0</v>
      </c>
      <c r="D49" s="691">
        <f>'15'!O25</f>
        <v>0</v>
      </c>
      <c r="E49" s="691">
        <f>'15'!P25</f>
        <v>0</v>
      </c>
      <c r="F49" s="691">
        <f>'15'!Q25</f>
        <v>0</v>
      </c>
      <c r="G49" s="691">
        <f>'15'!R25</f>
        <v>0</v>
      </c>
      <c r="H49" s="691">
        <f>'15'!S25</f>
        <v>0</v>
      </c>
      <c r="I49" s="691">
        <f>'15'!T25</f>
        <v>0</v>
      </c>
      <c r="J49" s="691">
        <f>'15'!U25</f>
        <v>0</v>
      </c>
      <c r="K49" s="691">
        <f>'15'!V25</f>
        <v>0</v>
      </c>
    </row>
    <row r="50" spans="2:11" x14ac:dyDescent="0.25">
      <c r="B50" s="690" t="s">
        <v>51</v>
      </c>
      <c r="C50" s="184">
        <f t="shared" si="0"/>
        <v>0</v>
      </c>
      <c r="D50" s="691">
        <f>'15'!O26</f>
        <v>0</v>
      </c>
      <c r="E50" s="691">
        <f>'15'!P26</f>
        <v>0</v>
      </c>
      <c r="F50" s="691">
        <f>'15'!Q26</f>
        <v>0</v>
      </c>
      <c r="G50" s="691">
        <f>'15'!R26</f>
        <v>0</v>
      </c>
      <c r="H50" s="691">
        <f>'15'!S26</f>
        <v>0</v>
      </c>
      <c r="I50" s="691">
        <f>'15'!T26</f>
        <v>0</v>
      </c>
      <c r="J50" s="691">
        <f>'15'!U26</f>
        <v>0</v>
      </c>
      <c r="K50" s="691">
        <f>'15'!V26</f>
        <v>0</v>
      </c>
    </row>
    <row r="51" spans="2:11" x14ac:dyDescent="0.25">
      <c r="B51" s="690" t="s">
        <v>52</v>
      </c>
      <c r="C51" s="184">
        <f t="shared" si="0"/>
        <v>0</v>
      </c>
      <c r="D51" s="691">
        <f>'15'!O27</f>
        <v>0</v>
      </c>
      <c r="E51" s="691">
        <f>'15'!P27</f>
        <v>0</v>
      </c>
      <c r="F51" s="691">
        <f>'15'!Q27</f>
        <v>0</v>
      </c>
      <c r="G51" s="691">
        <f>'15'!R27</f>
        <v>0</v>
      </c>
      <c r="H51" s="691">
        <f>'15'!S27</f>
        <v>0</v>
      </c>
      <c r="I51" s="691">
        <f>'15'!T27</f>
        <v>0</v>
      </c>
      <c r="J51" s="691">
        <f>'15'!U27</f>
        <v>0</v>
      </c>
      <c r="K51" s="691">
        <f>'15'!V27</f>
        <v>0</v>
      </c>
    </row>
    <row r="52" spans="2:11" x14ac:dyDescent="0.25">
      <c r="B52" s="30"/>
      <c r="C52" s="30" t="s">
        <v>160</v>
      </c>
      <c r="D52" s="692">
        <f>'15'!O28</f>
        <v>0</v>
      </c>
      <c r="E52" s="692">
        <f>'15'!P28</f>
        <v>350000</v>
      </c>
      <c r="F52" s="692">
        <f>'15'!Q28</f>
        <v>0</v>
      </c>
      <c r="G52" s="692">
        <f>'15'!R28</f>
        <v>0</v>
      </c>
      <c r="H52" s="692">
        <f>'15'!S28</f>
        <v>200000</v>
      </c>
      <c r="I52" s="692">
        <f>'15'!T28</f>
        <v>0</v>
      </c>
      <c r="J52" s="692">
        <f>'15'!U28</f>
        <v>0</v>
      </c>
      <c r="K52" s="692">
        <f>'15'!V28</f>
        <v>0</v>
      </c>
    </row>
    <row r="53" spans="2:11" ht="30" customHeight="1" x14ac:dyDescent="0.25">
      <c r="B53" s="694" t="s">
        <v>1295</v>
      </c>
      <c r="C53" s="771" t="str">
        <f>'15'!C29</f>
        <v>Faktinis kvietimų skaičius konkrečiais metais gali nesutapti su lentelėje nurodytu. Konkrečių metų kvietimai suplanuojami rengiant metinį kvietimų grafiką, kuris skelbiamas VVG svetainėje.</v>
      </c>
      <c r="D53" s="771"/>
      <c r="E53" s="771"/>
      <c r="F53" s="771"/>
      <c r="G53" s="771"/>
      <c r="H53" s="771"/>
      <c r="I53" s="771"/>
      <c r="J53" s="771"/>
      <c r="K53" s="771"/>
    </row>
    <row r="55" spans="2:11" ht="45" x14ac:dyDescent="0.25">
      <c r="B55" s="21" t="s">
        <v>54</v>
      </c>
      <c r="C55" s="20" t="s">
        <v>53</v>
      </c>
      <c r="D55" s="772" t="s">
        <v>104</v>
      </c>
      <c r="E55" s="772"/>
      <c r="F55" s="772"/>
      <c r="G55" s="772"/>
      <c r="H55" s="772" t="s">
        <v>105</v>
      </c>
      <c r="I55" s="772"/>
      <c r="J55" s="772"/>
      <c r="K55" s="772"/>
    </row>
    <row r="56" spans="2:11" x14ac:dyDescent="0.25">
      <c r="B56" s="21"/>
      <c r="C56" s="20"/>
      <c r="D56" s="224" t="s">
        <v>96</v>
      </c>
      <c r="E56" s="224" t="s">
        <v>97</v>
      </c>
      <c r="F56" s="224" t="s">
        <v>98</v>
      </c>
      <c r="G56" s="224" t="s">
        <v>99</v>
      </c>
      <c r="H56" s="224" t="s">
        <v>96</v>
      </c>
      <c r="I56" s="224" t="s">
        <v>97</v>
      </c>
      <c r="J56" s="224" t="s">
        <v>98</v>
      </c>
      <c r="K56" s="224" t="s">
        <v>99</v>
      </c>
    </row>
    <row r="57" spans="2:11" x14ac:dyDescent="0.25">
      <c r="B57" s="690" t="s">
        <v>0</v>
      </c>
      <c r="C57" s="184" t="str">
        <f>C7</f>
        <v>Verslo pradžia ir plėtra</v>
      </c>
      <c r="D57" s="691">
        <f>'15'!W8</f>
        <v>0</v>
      </c>
      <c r="E57" s="691">
        <f>'15'!X8</f>
        <v>0</v>
      </c>
      <c r="F57" s="691">
        <f>'15'!Y8</f>
        <v>0</v>
      </c>
      <c r="G57" s="691">
        <f>'15'!Z8</f>
        <v>0</v>
      </c>
      <c r="H57" s="691">
        <f>'15'!AA8</f>
        <v>0</v>
      </c>
      <c r="I57" s="691">
        <f>'15'!AB8</f>
        <v>0</v>
      </c>
      <c r="J57" s="691">
        <f>'15'!AC8</f>
        <v>0</v>
      </c>
      <c r="K57" s="691">
        <f>'15'!AD8</f>
        <v>0</v>
      </c>
    </row>
    <row r="58" spans="2:11" x14ac:dyDescent="0.25">
      <c r="B58" s="690" t="s">
        <v>1</v>
      </c>
      <c r="C58" s="184" t="str">
        <f t="shared" ref="C58:C76" si="1">C8</f>
        <v>Kaimo bendruomenių ir NVO iniciatyvų įgyvendinimas</v>
      </c>
      <c r="D58" s="691">
        <f>'15'!W9</f>
        <v>0</v>
      </c>
      <c r="E58" s="691">
        <f>'15'!X9</f>
        <v>0</v>
      </c>
      <c r="F58" s="691">
        <f>'15'!Y9</f>
        <v>0</v>
      </c>
      <c r="G58" s="691">
        <f>'15'!Z9</f>
        <v>0</v>
      </c>
      <c r="H58" s="691">
        <f>'15'!AA9</f>
        <v>0</v>
      </c>
      <c r="I58" s="691">
        <f>'15'!AB9</f>
        <v>0</v>
      </c>
      <c r="J58" s="691">
        <f>'15'!AC9</f>
        <v>0</v>
      </c>
      <c r="K58" s="691">
        <f>'15'!AD9</f>
        <v>0</v>
      </c>
    </row>
    <row r="59" spans="2:11" x14ac:dyDescent="0.25">
      <c r="B59" s="690" t="s">
        <v>2</v>
      </c>
      <c r="C59" s="184" t="str">
        <f t="shared" si="1"/>
        <v>Socialinio verslo kūrimas ir plėtra</v>
      </c>
      <c r="D59" s="691">
        <f>'15'!W10</f>
        <v>0</v>
      </c>
      <c r="E59" s="691">
        <f>'15'!X10</f>
        <v>0</v>
      </c>
      <c r="F59" s="691">
        <f>'15'!Y10</f>
        <v>0</v>
      </c>
      <c r="G59" s="691">
        <f>'15'!Z10</f>
        <v>0</v>
      </c>
      <c r="H59" s="691">
        <f>'15'!AA10</f>
        <v>0</v>
      </c>
      <c r="I59" s="691">
        <f>'15'!AB10</f>
        <v>0</v>
      </c>
      <c r="J59" s="691">
        <f>'15'!AC10</f>
        <v>0</v>
      </c>
      <c r="K59" s="691">
        <f>'15'!AD10</f>
        <v>0</v>
      </c>
    </row>
    <row r="60" spans="2:11" x14ac:dyDescent="0.25">
      <c r="B60" s="690" t="s">
        <v>3</v>
      </c>
      <c r="C60" s="184" t="str">
        <f t="shared" si="1"/>
        <v>Infrastruktūros gerinimas, kuriant patrauklią aplinką paslaugoms teikti</v>
      </c>
      <c r="D60" s="691">
        <f>'15'!W11</f>
        <v>0</v>
      </c>
      <c r="E60" s="691">
        <f>'15'!X11</f>
        <v>0</v>
      </c>
      <c r="F60" s="691">
        <f>'15'!Y11</f>
        <v>0</v>
      </c>
      <c r="G60" s="691">
        <f>'15'!Z11</f>
        <v>0</v>
      </c>
      <c r="H60" s="691">
        <f>'15'!AA11</f>
        <v>0</v>
      </c>
      <c r="I60" s="691">
        <f>'15'!AB11</f>
        <v>0</v>
      </c>
      <c r="J60" s="691">
        <f>'15'!AC11</f>
        <v>0</v>
      </c>
      <c r="K60" s="691">
        <f>'15'!AD11</f>
        <v>0</v>
      </c>
    </row>
    <row r="61" spans="2:11" x14ac:dyDescent="0.25">
      <c r="B61" s="690" t="s">
        <v>4</v>
      </c>
      <c r="C61" s="184" t="str">
        <f t="shared" si="1"/>
        <v>VVG teritorinis bendradarbiavimas</v>
      </c>
      <c r="D61" s="691">
        <f>'15'!W12</f>
        <v>0</v>
      </c>
      <c r="E61" s="691">
        <f>'15'!X12</f>
        <v>0</v>
      </c>
      <c r="F61" s="691">
        <f>'15'!Y12</f>
        <v>0</v>
      </c>
      <c r="G61" s="691">
        <f>'15'!Z12</f>
        <v>0</v>
      </c>
      <c r="H61" s="691">
        <f>'15'!AA12</f>
        <v>0</v>
      </c>
      <c r="I61" s="691">
        <f>'15'!AB12</f>
        <v>0</v>
      </c>
      <c r="J61" s="691">
        <f>'15'!AC12</f>
        <v>0</v>
      </c>
      <c r="K61" s="691">
        <f>'15'!AD12</f>
        <v>0</v>
      </c>
    </row>
    <row r="62" spans="2:11" x14ac:dyDescent="0.25">
      <c r="B62" s="690" t="s">
        <v>5</v>
      </c>
      <c r="C62" s="184">
        <f t="shared" si="1"/>
        <v>0</v>
      </c>
      <c r="D62" s="691">
        <f>'15'!W13</f>
        <v>0</v>
      </c>
      <c r="E62" s="691">
        <f>'15'!X13</f>
        <v>0</v>
      </c>
      <c r="F62" s="691">
        <f>'15'!Y13</f>
        <v>0</v>
      </c>
      <c r="G62" s="691">
        <f>'15'!Z13</f>
        <v>0</v>
      </c>
      <c r="H62" s="691">
        <f>'15'!AA13</f>
        <v>0</v>
      </c>
      <c r="I62" s="691">
        <f>'15'!AB13</f>
        <v>0</v>
      </c>
      <c r="J62" s="691">
        <f>'15'!AC13</f>
        <v>0</v>
      </c>
      <c r="K62" s="691">
        <f>'15'!AD13</f>
        <v>0</v>
      </c>
    </row>
    <row r="63" spans="2:11" x14ac:dyDescent="0.25">
      <c r="B63" s="690" t="s">
        <v>6</v>
      </c>
      <c r="C63" s="184">
        <f t="shared" si="1"/>
        <v>0</v>
      </c>
      <c r="D63" s="691">
        <f>'15'!W14</f>
        <v>0</v>
      </c>
      <c r="E63" s="691">
        <f>'15'!X14</f>
        <v>0</v>
      </c>
      <c r="F63" s="691">
        <f>'15'!Y14</f>
        <v>0</v>
      </c>
      <c r="G63" s="691">
        <f>'15'!Z14</f>
        <v>0</v>
      </c>
      <c r="H63" s="691">
        <f>'15'!AA14</f>
        <v>0</v>
      </c>
      <c r="I63" s="691">
        <f>'15'!AB14</f>
        <v>0</v>
      </c>
      <c r="J63" s="691">
        <f>'15'!AC14</f>
        <v>0</v>
      </c>
      <c r="K63" s="691">
        <f>'15'!AD14</f>
        <v>0</v>
      </c>
    </row>
    <row r="64" spans="2:11" x14ac:dyDescent="0.25">
      <c r="B64" s="690" t="s">
        <v>7</v>
      </c>
      <c r="C64" s="184">
        <f t="shared" si="1"/>
        <v>0</v>
      </c>
      <c r="D64" s="691">
        <f>'15'!W15</f>
        <v>0</v>
      </c>
      <c r="E64" s="691">
        <f>'15'!X15</f>
        <v>0</v>
      </c>
      <c r="F64" s="691">
        <f>'15'!Y15</f>
        <v>0</v>
      </c>
      <c r="G64" s="691">
        <f>'15'!Z15</f>
        <v>0</v>
      </c>
      <c r="H64" s="691">
        <f>'15'!AA15</f>
        <v>0</v>
      </c>
      <c r="I64" s="691">
        <f>'15'!AB15</f>
        <v>0</v>
      </c>
      <c r="J64" s="691">
        <f>'15'!AC15</f>
        <v>0</v>
      </c>
      <c r="K64" s="691">
        <f>'15'!AD15</f>
        <v>0</v>
      </c>
    </row>
    <row r="65" spans="2:11" x14ac:dyDescent="0.25">
      <c r="B65" s="690" t="s">
        <v>8</v>
      </c>
      <c r="C65" s="184">
        <f t="shared" si="1"/>
        <v>0</v>
      </c>
      <c r="D65" s="691">
        <f>'15'!W16</f>
        <v>0</v>
      </c>
      <c r="E65" s="691">
        <f>'15'!X16</f>
        <v>0</v>
      </c>
      <c r="F65" s="691">
        <f>'15'!Y16</f>
        <v>0</v>
      </c>
      <c r="G65" s="691">
        <f>'15'!Z16</f>
        <v>0</v>
      </c>
      <c r="H65" s="691">
        <f>'15'!AA16</f>
        <v>0</v>
      </c>
      <c r="I65" s="691">
        <f>'15'!AB16</f>
        <v>0</v>
      </c>
      <c r="J65" s="691">
        <f>'15'!AC16</f>
        <v>0</v>
      </c>
      <c r="K65" s="691">
        <f>'15'!AD16</f>
        <v>0</v>
      </c>
    </row>
    <row r="66" spans="2:11" x14ac:dyDescent="0.25">
      <c r="B66" s="690" t="s">
        <v>9</v>
      </c>
      <c r="C66" s="184">
        <f t="shared" si="1"/>
        <v>0</v>
      </c>
      <c r="D66" s="691">
        <f>'15'!W17</f>
        <v>0</v>
      </c>
      <c r="E66" s="691">
        <f>'15'!X17</f>
        <v>0</v>
      </c>
      <c r="F66" s="691">
        <f>'15'!Y17</f>
        <v>0</v>
      </c>
      <c r="G66" s="691">
        <f>'15'!Z17</f>
        <v>0</v>
      </c>
      <c r="H66" s="691">
        <f>'15'!AA17</f>
        <v>0</v>
      </c>
      <c r="I66" s="691">
        <f>'15'!AB17</f>
        <v>0</v>
      </c>
      <c r="J66" s="691">
        <f>'15'!AC17</f>
        <v>0</v>
      </c>
      <c r="K66" s="691">
        <f>'15'!AD17</f>
        <v>0</v>
      </c>
    </row>
    <row r="67" spans="2:11" x14ac:dyDescent="0.25">
      <c r="B67" s="690" t="s">
        <v>43</v>
      </c>
      <c r="C67" s="184">
        <f t="shared" si="1"/>
        <v>0</v>
      </c>
      <c r="D67" s="691">
        <f>'15'!W18</f>
        <v>0</v>
      </c>
      <c r="E67" s="691">
        <f>'15'!X18</f>
        <v>0</v>
      </c>
      <c r="F67" s="691">
        <f>'15'!Y18</f>
        <v>0</v>
      </c>
      <c r="G67" s="691">
        <f>'15'!Z18</f>
        <v>0</v>
      </c>
      <c r="H67" s="691">
        <f>'15'!AA18</f>
        <v>0</v>
      </c>
      <c r="I67" s="691">
        <f>'15'!AB18</f>
        <v>0</v>
      </c>
      <c r="J67" s="691">
        <f>'15'!AC18</f>
        <v>0</v>
      </c>
      <c r="K67" s="691">
        <f>'15'!AD18</f>
        <v>0</v>
      </c>
    </row>
    <row r="68" spans="2:11" x14ac:dyDescent="0.25">
      <c r="B68" s="690" t="s">
        <v>44</v>
      </c>
      <c r="C68" s="184">
        <f t="shared" si="1"/>
        <v>0</v>
      </c>
      <c r="D68" s="691">
        <f>'15'!W19</f>
        <v>0</v>
      </c>
      <c r="E68" s="691">
        <f>'15'!X19</f>
        <v>0</v>
      </c>
      <c r="F68" s="691">
        <f>'15'!Y19</f>
        <v>0</v>
      </c>
      <c r="G68" s="691">
        <f>'15'!Z19</f>
        <v>0</v>
      </c>
      <c r="H68" s="691">
        <f>'15'!AA19</f>
        <v>0</v>
      </c>
      <c r="I68" s="691">
        <f>'15'!AB19</f>
        <v>0</v>
      </c>
      <c r="J68" s="691">
        <f>'15'!AC19</f>
        <v>0</v>
      </c>
      <c r="K68" s="691">
        <f>'15'!AD19</f>
        <v>0</v>
      </c>
    </row>
    <row r="69" spans="2:11" x14ac:dyDescent="0.25">
      <c r="B69" s="690" t="s">
        <v>45</v>
      </c>
      <c r="C69" s="184">
        <f t="shared" si="1"/>
        <v>0</v>
      </c>
      <c r="D69" s="691">
        <f>'15'!W20</f>
        <v>0</v>
      </c>
      <c r="E69" s="691">
        <f>'15'!X20</f>
        <v>0</v>
      </c>
      <c r="F69" s="691">
        <f>'15'!Y20</f>
        <v>0</v>
      </c>
      <c r="G69" s="691">
        <f>'15'!Z20</f>
        <v>0</v>
      </c>
      <c r="H69" s="691">
        <f>'15'!AA20</f>
        <v>0</v>
      </c>
      <c r="I69" s="691">
        <f>'15'!AB20</f>
        <v>0</v>
      </c>
      <c r="J69" s="691">
        <f>'15'!AC20</f>
        <v>0</v>
      </c>
      <c r="K69" s="691">
        <f>'15'!AD20</f>
        <v>0</v>
      </c>
    </row>
    <row r="70" spans="2:11" x14ac:dyDescent="0.25">
      <c r="B70" s="690" t="s">
        <v>46</v>
      </c>
      <c r="C70" s="184">
        <f t="shared" si="1"/>
        <v>0</v>
      </c>
      <c r="D70" s="691">
        <f>'15'!W21</f>
        <v>0</v>
      </c>
      <c r="E70" s="691">
        <f>'15'!X21</f>
        <v>0</v>
      </c>
      <c r="F70" s="691">
        <f>'15'!Y21</f>
        <v>0</v>
      </c>
      <c r="G70" s="691">
        <f>'15'!Z21</f>
        <v>0</v>
      </c>
      <c r="H70" s="691">
        <f>'15'!AA21</f>
        <v>0</v>
      </c>
      <c r="I70" s="691">
        <f>'15'!AB21</f>
        <v>0</v>
      </c>
      <c r="J70" s="691">
        <f>'15'!AC21</f>
        <v>0</v>
      </c>
      <c r="K70" s="691">
        <f>'15'!AD21</f>
        <v>0</v>
      </c>
    </row>
    <row r="71" spans="2:11" x14ac:dyDescent="0.25">
      <c r="B71" s="690" t="s">
        <v>47</v>
      </c>
      <c r="C71" s="184">
        <f t="shared" si="1"/>
        <v>0</v>
      </c>
      <c r="D71" s="691">
        <f>'15'!W22</f>
        <v>0</v>
      </c>
      <c r="E71" s="691">
        <f>'15'!X22</f>
        <v>0</v>
      </c>
      <c r="F71" s="691">
        <f>'15'!Y22</f>
        <v>0</v>
      </c>
      <c r="G71" s="691">
        <f>'15'!Z22</f>
        <v>0</v>
      </c>
      <c r="H71" s="691">
        <f>'15'!AA22</f>
        <v>0</v>
      </c>
      <c r="I71" s="691">
        <f>'15'!AB22</f>
        <v>0</v>
      </c>
      <c r="J71" s="691">
        <f>'15'!AC22</f>
        <v>0</v>
      </c>
      <c r="K71" s="691">
        <f>'15'!AD22</f>
        <v>0</v>
      </c>
    </row>
    <row r="72" spans="2:11" x14ac:dyDescent="0.25">
      <c r="B72" s="690" t="s">
        <v>48</v>
      </c>
      <c r="C72" s="184">
        <f t="shared" si="1"/>
        <v>0</v>
      </c>
      <c r="D72" s="691">
        <f>'15'!W23</f>
        <v>0</v>
      </c>
      <c r="E72" s="691">
        <f>'15'!X23</f>
        <v>0</v>
      </c>
      <c r="F72" s="691">
        <f>'15'!Y23</f>
        <v>0</v>
      </c>
      <c r="G72" s="691">
        <f>'15'!Z23</f>
        <v>0</v>
      </c>
      <c r="H72" s="691">
        <f>'15'!AA23</f>
        <v>0</v>
      </c>
      <c r="I72" s="691">
        <f>'15'!AB23</f>
        <v>0</v>
      </c>
      <c r="J72" s="691">
        <f>'15'!AC23</f>
        <v>0</v>
      </c>
      <c r="K72" s="691">
        <f>'15'!AD23</f>
        <v>0</v>
      </c>
    </row>
    <row r="73" spans="2:11" x14ac:dyDescent="0.25">
      <c r="B73" s="690" t="s">
        <v>49</v>
      </c>
      <c r="C73" s="184">
        <f t="shared" si="1"/>
        <v>0</v>
      </c>
      <c r="D73" s="691">
        <f>'15'!W24</f>
        <v>0</v>
      </c>
      <c r="E73" s="691">
        <f>'15'!X24</f>
        <v>0</v>
      </c>
      <c r="F73" s="691">
        <f>'15'!Y24</f>
        <v>0</v>
      </c>
      <c r="G73" s="691">
        <f>'15'!Z24</f>
        <v>0</v>
      </c>
      <c r="H73" s="691">
        <f>'15'!AA24</f>
        <v>0</v>
      </c>
      <c r="I73" s="691">
        <f>'15'!AB24</f>
        <v>0</v>
      </c>
      <c r="J73" s="691">
        <f>'15'!AC24</f>
        <v>0</v>
      </c>
      <c r="K73" s="691">
        <f>'15'!AD24</f>
        <v>0</v>
      </c>
    </row>
    <row r="74" spans="2:11" x14ac:dyDescent="0.25">
      <c r="B74" s="690" t="s">
        <v>50</v>
      </c>
      <c r="C74" s="184">
        <f t="shared" si="1"/>
        <v>0</v>
      </c>
      <c r="D74" s="691">
        <f>'15'!W25</f>
        <v>0</v>
      </c>
      <c r="E74" s="691">
        <f>'15'!X25</f>
        <v>0</v>
      </c>
      <c r="F74" s="691">
        <f>'15'!Y25</f>
        <v>0</v>
      </c>
      <c r="G74" s="691">
        <f>'15'!Z25</f>
        <v>0</v>
      </c>
      <c r="H74" s="691">
        <f>'15'!AA25</f>
        <v>0</v>
      </c>
      <c r="I74" s="691">
        <f>'15'!AB25</f>
        <v>0</v>
      </c>
      <c r="J74" s="691">
        <f>'15'!AC25</f>
        <v>0</v>
      </c>
      <c r="K74" s="691">
        <f>'15'!AD25</f>
        <v>0</v>
      </c>
    </row>
    <row r="75" spans="2:11" x14ac:dyDescent="0.25">
      <c r="B75" s="690" t="s">
        <v>51</v>
      </c>
      <c r="C75" s="184">
        <f t="shared" si="1"/>
        <v>0</v>
      </c>
      <c r="D75" s="691">
        <f>'15'!W26</f>
        <v>0</v>
      </c>
      <c r="E75" s="691">
        <f>'15'!X26</f>
        <v>0</v>
      </c>
      <c r="F75" s="691">
        <f>'15'!Y26</f>
        <v>0</v>
      </c>
      <c r="G75" s="691">
        <f>'15'!Z26</f>
        <v>0</v>
      </c>
      <c r="H75" s="691">
        <f>'15'!AA26</f>
        <v>0</v>
      </c>
      <c r="I75" s="691">
        <f>'15'!AB26</f>
        <v>0</v>
      </c>
      <c r="J75" s="691">
        <f>'15'!AC26</f>
        <v>0</v>
      </c>
      <c r="K75" s="691">
        <f>'15'!AD26</f>
        <v>0</v>
      </c>
    </row>
    <row r="76" spans="2:11" x14ac:dyDescent="0.25">
      <c r="B76" s="690" t="s">
        <v>52</v>
      </c>
      <c r="C76" s="184">
        <f t="shared" si="1"/>
        <v>0</v>
      </c>
      <c r="D76" s="691">
        <f>'15'!W27</f>
        <v>0</v>
      </c>
      <c r="E76" s="691">
        <f>'15'!X27</f>
        <v>0</v>
      </c>
      <c r="F76" s="691">
        <f>'15'!Y27</f>
        <v>0</v>
      </c>
      <c r="G76" s="691">
        <f>'15'!Z27</f>
        <v>0</v>
      </c>
      <c r="H76" s="691">
        <f>'15'!AA27</f>
        <v>0</v>
      </c>
      <c r="I76" s="691">
        <f>'15'!AB27</f>
        <v>0</v>
      </c>
      <c r="J76" s="691">
        <f>'15'!AC27</f>
        <v>0</v>
      </c>
      <c r="K76" s="691">
        <f>'15'!AD27</f>
        <v>0</v>
      </c>
    </row>
    <row r="77" spans="2:11" x14ac:dyDescent="0.25">
      <c r="B77" s="30"/>
      <c r="C77" s="30" t="s">
        <v>160</v>
      </c>
      <c r="D77" s="692">
        <f>'15'!W28</f>
        <v>0</v>
      </c>
      <c r="E77" s="692">
        <f>'15'!X28</f>
        <v>0</v>
      </c>
      <c r="F77" s="692">
        <f>'15'!Y28</f>
        <v>0</v>
      </c>
      <c r="G77" s="692">
        <f>'15'!Z28</f>
        <v>0</v>
      </c>
      <c r="H77" s="692">
        <f>'15'!AA28</f>
        <v>0</v>
      </c>
      <c r="I77" s="692">
        <f>'15'!AB28</f>
        <v>0</v>
      </c>
      <c r="J77" s="692">
        <f>'15'!AC28</f>
        <v>0</v>
      </c>
      <c r="K77" s="692">
        <f>'15'!AD28</f>
        <v>0</v>
      </c>
    </row>
    <row r="78" spans="2:11" ht="30" customHeight="1" x14ac:dyDescent="0.25">
      <c r="B78" s="694" t="s">
        <v>1295</v>
      </c>
      <c r="C78" s="771" t="str">
        <f>'15'!C29</f>
        <v>Faktinis kvietimų skaičius konkrečiais metais gali nesutapti su lentelėje nurodytu. Konkrečių metų kvietimai suplanuojami rengiant metinį kvietimų grafiką, kuris skelbiamas VVG svetainėje.</v>
      </c>
      <c r="D78" s="771"/>
      <c r="E78" s="771"/>
      <c r="F78" s="771"/>
      <c r="G78" s="771"/>
      <c r="H78" s="771"/>
      <c r="I78" s="771"/>
      <c r="J78" s="771"/>
      <c r="K78" s="771"/>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44"/>
  <sheetViews>
    <sheetView workbookViewId="0">
      <selection activeCell="A7" sqref="A7"/>
    </sheetView>
  </sheetViews>
  <sheetFormatPr defaultColWidth="9.140625" defaultRowHeight="15.75" x14ac:dyDescent="0.25"/>
  <cols>
    <col min="1" max="1" width="95.85546875" style="54" customWidth="1"/>
    <col min="2" max="2" width="20.7109375" style="54" customWidth="1"/>
    <col min="3" max="3" width="52" style="55" customWidth="1"/>
    <col min="4" max="4" width="20.7109375" style="55" customWidth="1"/>
    <col min="5" max="16384" width="9.140625" style="55"/>
  </cols>
  <sheetData>
    <row r="1" spans="1:3" x14ac:dyDescent="0.25">
      <c r="A1" s="477" t="s">
        <v>1506</v>
      </c>
    </row>
    <row r="2" spans="1:3" x14ac:dyDescent="0.25">
      <c r="A2" s="73" t="s">
        <v>1507</v>
      </c>
    </row>
    <row r="3" spans="1:3" x14ac:dyDescent="0.25">
      <c r="A3" s="73" t="s">
        <v>1508</v>
      </c>
    </row>
    <row r="4" spans="1:3" x14ac:dyDescent="0.25">
      <c r="A4" s="73" t="s">
        <v>1620</v>
      </c>
    </row>
    <row r="6" spans="1:3" x14ac:dyDescent="0.25">
      <c r="A6" s="53" t="s">
        <v>41</v>
      </c>
    </row>
    <row r="7" spans="1:3" x14ac:dyDescent="0.25">
      <c r="A7" s="56" t="s">
        <v>27</v>
      </c>
      <c r="B7" s="728" t="s">
        <v>40</v>
      </c>
    </row>
    <row r="8" spans="1:3" x14ac:dyDescent="0.25">
      <c r="A8" s="57" t="s">
        <v>31</v>
      </c>
      <c r="B8" s="729" t="s">
        <v>1274</v>
      </c>
      <c r="C8" s="55" t="s">
        <v>212</v>
      </c>
    </row>
    <row r="9" spans="1:3" x14ac:dyDescent="0.25">
      <c r="A9" s="57" t="s">
        <v>32</v>
      </c>
      <c r="B9" s="58" t="s">
        <v>1275</v>
      </c>
      <c r="C9" s="55" t="s">
        <v>212</v>
      </c>
    </row>
    <row r="10" spans="1:3" x14ac:dyDescent="0.25">
      <c r="A10" s="57" t="s">
        <v>33</v>
      </c>
      <c r="B10" s="58" t="s">
        <v>1276</v>
      </c>
      <c r="C10" s="55" t="s">
        <v>212</v>
      </c>
    </row>
    <row r="11" spans="1:3" x14ac:dyDescent="0.25">
      <c r="A11" s="57" t="s">
        <v>1702</v>
      </c>
      <c r="B11" s="58" t="s">
        <v>1277</v>
      </c>
      <c r="C11" s="55" t="s">
        <v>212</v>
      </c>
    </row>
    <row r="12" spans="1:3" x14ac:dyDescent="0.25">
      <c r="A12" s="57" t="s">
        <v>34</v>
      </c>
      <c r="B12" s="58" t="s">
        <v>1278</v>
      </c>
      <c r="C12" s="55" t="s">
        <v>212</v>
      </c>
    </row>
    <row r="13" spans="1:3" x14ac:dyDescent="0.25">
      <c r="A13" s="57" t="s">
        <v>1695</v>
      </c>
      <c r="B13" s="58" t="s">
        <v>1279</v>
      </c>
      <c r="C13" s="55" t="s">
        <v>212</v>
      </c>
    </row>
    <row r="14" spans="1:3" x14ac:dyDescent="0.25">
      <c r="A14" s="57" t="s">
        <v>1696</v>
      </c>
      <c r="B14" s="58" t="s">
        <v>1280</v>
      </c>
      <c r="C14" s="55" t="s">
        <v>212</v>
      </c>
    </row>
    <row r="15" spans="1:3" x14ac:dyDescent="0.25">
      <c r="A15" s="57" t="s">
        <v>1704</v>
      </c>
      <c r="B15" s="58" t="s">
        <v>1281</v>
      </c>
      <c r="C15" s="55" t="s">
        <v>212</v>
      </c>
    </row>
    <row r="16" spans="1:3" x14ac:dyDescent="0.25">
      <c r="A16" s="57" t="s">
        <v>1697</v>
      </c>
      <c r="B16" s="58" t="s">
        <v>1282</v>
      </c>
      <c r="C16" s="55" t="s">
        <v>212</v>
      </c>
    </row>
    <row r="17" spans="1:3" x14ac:dyDescent="0.25">
      <c r="A17" s="57" t="s">
        <v>36</v>
      </c>
      <c r="B17" s="58" t="s">
        <v>35</v>
      </c>
      <c r="C17" s="55" t="s">
        <v>212</v>
      </c>
    </row>
    <row r="18" spans="1:3" x14ac:dyDescent="0.25">
      <c r="A18" s="57" t="s">
        <v>38</v>
      </c>
      <c r="B18" s="58" t="s">
        <v>37</v>
      </c>
      <c r="C18" s="55" t="s">
        <v>215</v>
      </c>
    </row>
    <row r="19" spans="1:3" x14ac:dyDescent="0.25">
      <c r="A19" s="59" t="s">
        <v>39</v>
      </c>
      <c r="B19" s="60" t="s">
        <v>1701</v>
      </c>
      <c r="C19" s="55" t="s">
        <v>215</v>
      </c>
    </row>
    <row r="22" spans="1:3" x14ac:dyDescent="0.25">
      <c r="A22" s="61" t="s">
        <v>458</v>
      </c>
    </row>
    <row r="23" spans="1:3" x14ac:dyDescent="0.25">
      <c r="A23" s="62" t="s">
        <v>77</v>
      </c>
    </row>
    <row r="24" spans="1:3" x14ac:dyDescent="0.25">
      <c r="A24" s="63" t="s">
        <v>76</v>
      </c>
    </row>
    <row r="27" spans="1:3" x14ac:dyDescent="0.25">
      <c r="A27" s="61" t="s">
        <v>459</v>
      </c>
    </row>
    <row r="28" spans="1:3" x14ac:dyDescent="0.25">
      <c r="A28" s="62" t="s">
        <v>232</v>
      </c>
    </row>
    <row r="29" spans="1:3" x14ac:dyDescent="0.25">
      <c r="A29" s="64" t="s">
        <v>233</v>
      </c>
    </row>
    <row r="30" spans="1:3" x14ac:dyDescent="0.25">
      <c r="A30" s="63" t="s">
        <v>76</v>
      </c>
    </row>
    <row r="31" spans="1:3" x14ac:dyDescent="0.25">
      <c r="A31" s="65"/>
    </row>
    <row r="32" spans="1:3" x14ac:dyDescent="0.25">
      <c r="A32" s="65"/>
    </row>
    <row r="33" spans="1:1" x14ac:dyDescent="0.25">
      <c r="A33" s="61" t="s">
        <v>1142</v>
      </c>
    </row>
    <row r="34" spans="1:1" x14ac:dyDescent="0.25">
      <c r="A34" s="62" t="s">
        <v>1097</v>
      </c>
    </row>
    <row r="35" spans="1:1" x14ac:dyDescent="0.25">
      <c r="A35" s="62" t="s">
        <v>1140</v>
      </c>
    </row>
    <row r="36" spans="1:1" x14ac:dyDescent="0.25">
      <c r="A36" s="189" t="s">
        <v>1141</v>
      </c>
    </row>
    <row r="37" spans="1:1" x14ac:dyDescent="0.25">
      <c r="A37" s="65"/>
    </row>
    <row r="39" spans="1:1" x14ac:dyDescent="0.25">
      <c r="A39" s="66" t="s">
        <v>379</v>
      </c>
    </row>
    <row r="40" spans="1:1" x14ac:dyDescent="0.25">
      <c r="A40" s="58" t="s">
        <v>1097</v>
      </c>
    </row>
    <row r="41" spans="1:1" x14ac:dyDescent="0.25">
      <c r="A41" s="64" t="s">
        <v>371</v>
      </c>
    </row>
    <row r="42" spans="1:1" x14ac:dyDescent="0.25">
      <c r="A42" s="64" t="s">
        <v>372</v>
      </c>
    </row>
    <row r="43" spans="1:1" x14ac:dyDescent="0.25">
      <c r="A43" s="58" t="s">
        <v>374</v>
      </c>
    </row>
    <row r="44" spans="1:1" x14ac:dyDescent="0.25">
      <c r="A44" s="58" t="s">
        <v>375</v>
      </c>
    </row>
    <row r="45" spans="1:1" x14ac:dyDescent="0.25">
      <c r="A45" s="58" t="s">
        <v>376</v>
      </c>
    </row>
    <row r="46" spans="1:1" x14ac:dyDescent="0.25">
      <c r="A46" s="64" t="s">
        <v>377</v>
      </c>
    </row>
    <row r="47" spans="1:1" x14ac:dyDescent="0.25">
      <c r="A47" s="58" t="s">
        <v>378</v>
      </c>
    </row>
    <row r="48" spans="1:1" x14ac:dyDescent="0.25">
      <c r="A48" s="58" t="s">
        <v>381</v>
      </c>
    </row>
    <row r="49" spans="1:1" x14ac:dyDescent="0.25">
      <c r="A49" s="58" t="s">
        <v>1499</v>
      </c>
    </row>
    <row r="50" spans="1:1" x14ac:dyDescent="0.25">
      <c r="A50" s="60" t="s">
        <v>373</v>
      </c>
    </row>
    <row r="53" spans="1:1" x14ac:dyDescent="0.25">
      <c r="A53" s="66" t="s">
        <v>644</v>
      </c>
    </row>
    <row r="54" spans="1:1" x14ac:dyDescent="0.25">
      <c r="A54" s="67" t="s">
        <v>386</v>
      </c>
    </row>
    <row r="55" spans="1:1" x14ac:dyDescent="0.25">
      <c r="A55" s="68" t="s">
        <v>387</v>
      </c>
    </row>
    <row r="56" spans="1:1" x14ac:dyDescent="0.25">
      <c r="A56" s="68" t="s">
        <v>388</v>
      </c>
    </row>
    <row r="57" spans="1:1" x14ac:dyDescent="0.25">
      <c r="A57" s="68" t="s">
        <v>389</v>
      </c>
    </row>
    <row r="58" spans="1:1" x14ac:dyDescent="0.25">
      <c r="A58" s="68" t="s">
        <v>390</v>
      </c>
    </row>
    <row r="59" spans="1:1" x14ac:dyDescent="0.25">
      <c r="A59" s="68" t="s">
        <v>391</v>
      </c>
    </row>
    <row r="60" spans="1:1" x14ac:dyDescent="0.25">
      <c r="A60" s="68" t="s">
        <v>392</v>
      </c>
    </row>
    <row r="61" spans="1:1" x14ac:dyDescent="0.25">
      <c r="A61" s="68" t="s">
        <v>393</v>
      </c>
    </row>
    <row r="62" spans="1:1" x14ac:dyDescent="0.25">
      <c r="A62" s="68" t="s">
        <v>394</v>
      </c>
    </row>
    <row r="63" spans="1:1" x14ac:dyDescent="0.25">
      <c r="A63" s="69" t="s">
        <v>395</v>
      </c>
    </row>
    <row r="64" spans="1:1" x14ac:dyDescent="0.25">
      <c r="A64"/>
    </row>
    <row r="66" spans="1:1" x14ac:dyDescent="0.25">
      <c r="A66" s="66" t="s">
        <v>399</v>
      </c>
    </row>
    <row r="67" spans="1:1" x14ac:dyDescent="0.25">
      <c r="A67" s="58" t="s">
        <v>1097</v>
      </c>
    </row>
    <row r="68" spans="1:1" x14ac:dyDescent="0.25">
      <c r="A68" s="58" t="str">
        <f>CONCATENATE('3'!B7,". ",'3'!C7)</f>
        <v>1 poreikis. Kurti darbo vietas ir sudaryti palankias sąlygas sumanaus verslo plėtrai ir ekonomikos augimui VVG teritorijoje</v>
      </c>
    </row>
    <row r="69" spans="1:1" x14ac:dyDescent="0.25">
      <c r="A69" s="58" t="str">
        <f>CONCATENATE('3'!B8,". ",'3'!C8)</f>
        <v>2 poreikis. Pritaikyti  VVG teritorijos kraštovaizdžius ir didelės vertės kultūros ir gamtos paveldą turizmo srautų didinimui, ekosisteminių paslaugų gerinimui</v>
      </c>
    </row>
    <row r="70" spans="1:1" x14ac:dyDescent="0.25">
      <c r="A70" s="58" t="str">
        <f>CONCATENATE('3'!B9,". ",'3'!C9)</f>
        <v xml:space="preserve">3 poreikis. Gerinti viešosios infrastruktūros prieinamumą ir kokybę bei jos pritaikymą gyventojų sveikatingumui ir laisvalaikiui skirtoms veikloms </v>
      </c>
    </row>
    <row r="71" spans="1:1" x14ac:dyDescent="0.25">
      <c r="A71" s="58" t="str">
        <f>CONCATENATE('3'!B10,". ",'3'!C10)</f>
        <v>4 poreikis. Didinti paslaugų prieinamumą socialiai pažeidžiamoms gyventojų grupėms, sudarant galimybes naujų socialinių paslaugų teikimui</v>
      </c>
    </row>
    <row r="72" spans="1:1" x14ac:dyDescent="0.25">
      <c r="A72" s="58" t="str">
        <f>CONCATENATE('3'!B11,". ",'3'!C11)</f>
        <v xml:space="preserve">5 poreikis. Užtikrinti NVO iniciatyvų tęstinumą, sudarant galimybes skatinti verslumą, aplinkosauginės sąvimonės ugdymą, sveikos gyvensenos propagavimą   </v>
      </c>
    </row>
    <row r="73" spans="1:1" x14ac:dyDescent="0.25">
      <c r="A73" s="58" t="str">
        <f>CONCATENATE('3'!B12,". ",'3'!C12)</f>
        <v xml:space="preserve">6 poreikis. </v>
      </c>
    </row>
    <row r="74" spans="1:1" x14ac:dyDescent="0.25">
      <c r="A74" s="58" t="str">
        <f>CONCATENATE('3'!B13,". ",'3'!C13)</f>
        <v xml:space="preserve">7 poreikis. </v>
      </c>
    </row>
    <row r="75" spans="1:1" x14ac:dyDescent="0.25">
      <c r="A75" s="58" t="str">
        <f>CONCATENATE('3'!B14,". ",'3'!C14)</f>
        <v xml:space="preserve">8 poreikis. </v>
      </c>
    </row>
    <row r="76" spans="1:1" x14ac:dyDescent="0.25">
      <c r="A76" s="58" t="str">
        <f>CONCATENATE('3'!B15,". ",'3'!C15)</f>
        <v xml:space="preserve">9 poreikis. </v>
      </c>
    </row>
    <row r="77" spans="1:1" x14ac:dyDescent="0.25">
      <c r="A77" s="58" t="str">
        <f>CONCATENATE('3'!B16,". ",'3'!C16)</f>
        <v xml:space="preserve">10 poreikis. </v>
      </c>
    </row>
    <row r="78" spans="1:1" x14ac:dyDescent="0.25">
      <c r="A78" s="58" t="str">
        <f>CONCATENATE('3'!B17,". ",'3'!C17)</f>
        <v xml:space="preserve">11 poreikis. </v>
      </c>
    </row>
    <row r="79" spans="1:1" x14ac:dyDescent="0.25">
      <c r="A79" s="58" t="str">
        <f>CONCATENATE('3'!B18,". ",'3'!C18)</f>
        <v xml:space="preserve">12 poreikis. </v>
      </c>
    </row>
    <row r="80" spans="1:1" x14ac:dyDescent="0.25">
      <c r="A80" s="58" t="str">
        <f>CONCATENATE('3'!B19,". ",'3'!C19)</f>
        <v xml:space="preserve">13 poreikis. </v>
      </c>
    </row>
    <row r="81" spans="1:5" x14ac:dyDescent="0.25">
      <c r="A81" s="58" t="str">
        <f>CONCATENATE('3'!B20,". ",'3'!C20)</f>
        <v xml:space="preserve">14 poreikis. </v>
      </c>
    </row>
    <row r="82" spans="1:5" x14ac:dyDescent="0.25">
      <c r="A82" s="58" t="str">
        <f>CONCATENATE('3'!B21,". ",'3'!C21)</f>
        <v xml:space="preserve">15 poreikis. </v>
      </c>
    </row>
    <row r="83" spans="1:5" x14ac:dyDescent="0.25">
      <c r="A83" s="58" t="str">
        <f>CONCATENATE('3'!B22,". ",'3'!C22)</f>
        <v xml:space="preserve">16 poreikis. </v>
      </c>
    </row>
    <row r="84" spans="1:5" x14ac:dyDescent="0.25">
      <c r="A84" s="58" t="str">
        <f>CONCATENATE('3'!B23,". ",'3'!C23)</f>
        <v xml:space="preserve">17 poreikis. </v>
      </c>
    </row>
    <row r="85" spans="1:5" x14ac:dyDescent="0.25">
      <c r="A85" s="58" t="str">
        <f>CONCATENATE('3'!B24,". ",'3'!C24)</f>
        <v xml:space="preserve">18 poreikis. </v>
      </c>
    </row>
    <row r="86" spans="1:5" x14ac:dyDescent="0.25">
      <c r="A86" s="58" t="str">
        <f>CONCATENATE('3'!B25,". ",'3'!C25)</f>
        <v xml:space="preserve">19 poreikis. </v>
      </c>
    </row>
    <row r="87" spans="1:5" x14ac:dyDescent="0.25">
      <c r="A87" s="60" t="str">
        <f>CONCATENATE('3'!B26,". ",'3'!C26)</f>
        <v xml:space="preserve">20 poreikis. </v>
      </c>
    </row>
    <row r="90" spans="1:5" x14ac:dyDescent="0.25">
      <c r="A90" s="70" t="s">
        <v>277</v>
      </c>
      <c r="B90" s="481" t="s">
        <v>364</v>
      </c>
      <c r="C90" s="479"/>
      <c r="D90" s="479"/>
      <c r="E90" s="480"/>
    </row>
    <row r="91" spans="1:5" x14ac:dyDescent="0.25">
      <c r="A91" s="71" t="s">
        <v>1097</v>
      </c>
      <c r="E91" s="72"/>
    </row>
    <row r="92" spans="1:5" x14ac:dyDescent="0.25">
      <c r="A92" s="71" t="s">
        <v>1123</v>
      </c>
      <c r="E92" s="72"/>
    </row>
    <row r="93" spans="1:5" ht="20.25" x14ac:dyDescent="0.3">
      <c r="A93" s="478" t="s">
        <v>275</v>
      </c>
      <c r="E93" s="72"/>
    </row>
    <row r="94" spans="1:5" x14ac:dyDescent="0.25">
      <c r="A94" s="71" t="str">
        <f>CONCATENATE(B94,". ",C94)</f>
        <v xml:space="preserve">g.3 . Skatinti verslų kūrimąsi kaime, žemės ūkio veiklos įvairinimą </v>
      </c>
      <c r="B94" s="73" t="s">
        <v>266</v>
      </c>
      <c r="C94" s="74" t="s">
        <v>267</v>
      </c>
      <c r="D94" s="74" t="s">
        <v>285</v>
      </c>
      <c r="E94" s="75" t="s">
        <v>363</v>
      </c>
    </row>
    <row r="95" spans="1:5" x14ac:dyDescent="0.25">
      <c r="A95" s="71" t="str">
        <f t="shared" ref="A95:A144" si="0">CONCATENATE(B95,". ",C95)</f>
        <v>h.1. Skatinti kaimo gyventojų ir kaimo bendruomenių verslo iniciatyvas</v>
      </c>
      <c r="B95" s="73" t="s">
        <v>268</v>
      </c>
      <c r="C95" s="74" t="s">
        <v>269</v>
      </c>
      <c r="D95" s="74" t="s">
        <v>341</v>
      </c>
      <c r="E95" s="75" t="s">
        <v>77</v>
      </c>
    </row>
    <row r="96" spans="1:5" x14ac:dyDescent="0.25">
      <c r="A96" s="71" t="str">
        <f t="shared" si="0"/>
        <v xml:space="preserve">h.2. Didinti kaimo gyventojų užimtumą ir  socialinę įtrauktį </v>
      </c>
      <c r="B96" s="73" t="s">
        <v>270</v>
      </c>
      <c r="C96" s="74" t="s">
        <v>271</v>
      </c>
      <c r="D96" s="74" t="s">
        <v>280</v>
      </c>
      <c r="E96" s="75" t="s">
        <v>77</v>
      </c>
    </row>
    <row r="97" spans="1:5" x14ac:dyDescent="0.25">
      <c r="A97" s="71" t="str">
        <f t="shared" si="0"/>
        <v xml:space="preserve">h.4 . Modernizuoti kaimo vietoves didinant gyvenimo sąlygų jose patrauklumą </v>
      </c>
      <c r="B97" s="73" t="s">
        <v>272</v>
      </c>
      <c r="C97" s="74" t="s">
        <v>273</v>
      </c>
      <c r="D97" s="74" t="s">
        <v>285</v>
      </c>
      <c r="E97" s="75" t="s">
        <v>363</v>
      </c>
    </row>
    <row r="98" spans="1:5" x14ac:dyDescent="0.25">
      <c r="A98" s="71" t="str">
        <f t="shared" si="0"/>
        <v>h.5. Skatinti bioekonomikos verslus</v>
      </c>
      <c r="B98" s="73" t="s">
        <v>274</v>
      </c>
      <c r="C98" s="74" t="s">
        <v>10</v>
      </c>
      <c r="D98" s="74" t="s">
        <v>290</v>
      </c>
      <c r="E98" s="75" t="s">
        <v>77</v>
      </c>
    </row>
    <row r="99" spans="1:5" ht="20.25" x14ac:dyDescent="0.3">
      <c r="A99" s="478" t="s">
        <v>276</v>
      </c>
      <c r="B99" s="73"/>
      <c r="C99" s="74"/>
      <c r="D99" s="74"/>
      <c r="E99" s="75"/>
    </row>
    <row r="100" spans="1:5" x14ac:dyDescent="0.25">
      <c r="A100" s="71" t="str">
        <f t="shared" si="0"/>
        <v>a.1. Palaikyti žemės ūkio veiklos tęstinumą ir tvarumą</v>
      </c>
      <c r="B100" s="73" t="s">
        <v>278</v>
      </c>
      <c r="C100" s="74" t="s">
        <v>279</v>
      </c>
      <c r="D100" s="74" t="s">
        <v>280</v>
      </c>
      <c r="E100" s="75" t="s">
        <v>77</v>
      </c>
    </row>
    <row r="101" spans="1:5" x14ac:dyDescent="0.25">
      <c r="A101" s="71" t="str">
        <f t="shared" si="0"/>
        <v xml:space="preserve">a.2. Didinti mažų ir vidutinių ūkių gyvybingumą labiau remiant jų pajamas </v>
      </c>
      <c r="B101" s="73" t="s">
        <v>281</v>
      </c>
      <c r="C101" s="74" t="s">
        <v>282</v>
      </c>
      <c r="D101" s="74" t="s">
        <v>280</v>
      </c>
      <c r="E101" s="75" t="s">
        <v>77</v>
      </c>
    </row>
    <row r="102" spans="1:5" x14ac:dyDescent="0.25">
      <c r="A102" s="71" t="str">
        <f t="shared" si="0"/>
        <v xml:space="preserve">a.3. Palaikyti ekonominius sunkumus patiriančių žemės ūkio sektorių gamybos lygį </v>
      </c>
      <c r="B102" s="73" t="s">
        <v>283</v>
      </c>
      <c r="C102" s="74" t="s">
        <v>284</v>
      </c>
      <c r="D102" s="74" t="s">
        <v>285</v>
      </c>
      <c r="E102" s="75" t="s">
        <v>77</v>
      </c>
    </row>
    <row r="103" spans="1:5" x14ac:dyDescent="0.25">
      <c r="A103" s="71" t="str">
        <f t="shared" si="0"/>
        <v>a.4. Padidinti jaunųjų ūkininkų ūkių ekonominį pajėgumą</v>
      </c>
      <c r="B103" s="73" t="s">
        <v>286</v>
      </c>
      <c r="C103" s="74" t="s">
        <v>287</v>
      </c>
      <c r="D103" s="74" t="s">
        <v>280</v>
      </c>
      <c r="E103" s="75" t="s">
        <v>77</v>
      </c>
    </row>
    <row r="104" spans="1:5" x14ac:dyDescent="0.25">
      <c r="A104" s="71" t="str">
        <f t="shared" si="0"/>
        <v>a.5. Didinti žemės ūkio subjektų galimybes pasinaudoti alternatyviais finansiniais ištekliais</v>
      </c>
      <c r="B104" s="73" t="s">
        <v>288</v>
      </c>
      <c r="C104" s="74" t="s">
        <v>289</v>
      </c>
      <c r="D104" s="74" t="s">
        <v>290</v>
      </c>
      <c r="E104" s="75" t="s">
        <v>77</v>
      </c>
    </row>
    <row r="105" spans="1:5" x14ac:dyDescent="0.25">
      <c r="A105" s="71" t="str">
        <f t="shared" si="0"/>
        <v xml:space="preserve">a.6. Skatinti rizikų valdymo priemonių taikymą ūkiuose </v>
      </c>
      <c r="B105" s="73" t="s">
        <v>291</v>
      </c>
      <c r="C105" s="74" t="s">
        <v>292</v>
      </c>
      <c r="D105" s="74" t="s">
        <v>290</v>
      </c>
      <c r="E105" s="75" t="s">
        <v>77</v>
      </c>
    </row>
    <row r="106" spans="1:5" x14ac:dyDescent="0.25">
      <c r="A106" s="71" t="str">
        <f t="shared" si="0"/>
        <v>a.7. Palaikyti ūkių ekonominį ir aplinkosauginį tvarumą vietovėse, turinčiose gamtinių ir kt. kliūčių</v>
      </c>
      <c r="B106" s="73" t="s">
        <v>293</v>
      </c>
      <c r="C106" s="74" t="s">
        <v>294</v>
      </c>
      <c r="D106" s="74" t="s">
        <v>285</v>
      </c>
      <c r="E106" s="75" t="s">
        <v>77</v>
      </c>
    </row>
    <row r="107" spans="1:5" x14ac:dyDescent="0.25">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25">
      <c r="A108" s="71" t="str">
        <f t="shared" si="0"/>
        <v>b.2. Didinti inovatyvių / pažangių technologijų diegimą ūkiuose</v>
      </c>
      <c r="B108" s="73" t="s">
        <v>297</v>
      </c>
      <c r="C108" s="74" t="s">
        <v>298</v>
      </c>
      <c r="D108" s="74" t="s">
        <v>280</v>
      </c>
      <c r="E108" s="75" t="s">
        <v>77</v>
      </c>
    </row>
    <row r="109" spans="1:5" x14ac:dyDescent="0.25">
      <c r="A109" s="71" t="str">
        <f t="shared" si="0"/>
        <v>b.3. Atnaujinti esamas melioracijos sistemas, pertvarkant į reguliuojamas</v>
      </c>
      <c r="B109" s="73" t="s">
        <v>299</v>
      </c>
      <c r="C109" s="74" t="s">
        <v>300</v>
      </c>
      <c r="D109" s="74" t="s">
        <v>280</v>
      </c>
      <c r="E109" s="75" t="s">
        <v>77</v>
      </c>
    </row>
    <row r="110" spans="1:5" x14ac:dyDescent="0.25">
      <c r="A110" s="71" t="str">
        <f t="shared" si="0"/>
        <v>b.4. Skatinti beatliekinę veiklą ūkiuose</v>
      </c>
      <c r="B110" s="73" t="s">
        <v>301</v>
      </c>
      <c r="C110" s="74" t="s">
        <v>302</v>
      </c>
      <c r="D110" s="74" t="s">
        <v>285</v>
      </c>
      <c r="E110" s="75" t="s">
        <v>77</v>
      </c>
    </row>
    <row r="111" spans="1:5" x14ac:dyDescent="0.25">
      <c r="A111" s="71" t="str">
        <f t="shared" si="0"/>
        <v>b.5. Skatinti novatoriškų (naujoviškų) produktų iš biomasės gamybą</v>
      </c>
      <c r="B111" s="73" t="s">
        <v>303</v>
      </c>
      <c r="C111" s="74" t="s">
        <v>304</v>
      </c>
      <c r="D111" s="74" t="s">
        <v>285</v>
      </c>
      <c r="E111" s="75" t="s">
        <v>77</v>
      </c>
    </row>
    <row r="112" spans="1:5" x14ac:dyDescent="0.25">
      <c r="A112" s="71" t="str">
        <f t="shared" si="0"/>
        <v>c.1. Skatinti ūkių bendradarbiavimą, įskaitant gamintojų organizacijų kūrimąsi</v>
      </c>
      <c r="B112" s="73" t="s">
        <v>305</v>
      </c>
      <c r="C112" s="74" t="s">
        <v>306</v>
      </c>
      <c r="D112" s="74" t="s">
        <v>285</v>
      </c>
      <c r="E112" s="75" t="s">
        <v>77</v>
      </c>
    </row>
    <row r="113" spans="1:5" x14ac:dyDescent="0.25">
      <c r="A113" s="71" t="str">
        <f t="shared" si="0"/>
        <v>c.2. Didinti ūkininkų derybinę galią, ypač dalyvaujant trumpose tiekimo grandinėse</v>
      </c>
      <c r="B113" s="73" t="s">
        <v>307</v>
      </c>
      <c r="C113" s="74" t="s">
        <v>308</v>
      </c>
      <c r="D113" s="74" t="s">
        <v>280</v>
      </c>
      <c r="E113" s="75" t="s">
        <v>77</v>
      </c>
    </row>
    <row r="114" spans="1:5" x14ac:dyDescent="0.25">
      <c r="A114" s="71" t="str">
        <f t="shared" si="0"/>
        <v>c.3. Skatinti kooperatyvus teikti paslaugas savo nariams, pritaikant dalijimosi ekonomikos principus</v>
      </c>
      <c r="B114" s="73" t="s">
        <v>309</v>
      </c>
      <c r="C114" s="74" t="s">
        <v>310</v>
      </c>
      <c r="D114" s="74" t="s">
        <v>290</v>
      </c>
      <c r="E114" s="75" t="s">
        <v>77</v>
      </c>
    </row>
    <row r="115" spans="1:5" x14ac:dyDescent="0.25">
      <c r="A115" s="71" t="str">
        <f t="shared" si="0"/>
        <v>c.4. Skatinti ūkio subjektus gaminti aukštesnės pridėtinės vertės produkciją</v>
      </c>
      <c r="B115" s="73" t="s">
        <v>311</v>
      </c>
      <c r="C115" s="74" t="s">
        <v>312</v>
      </c>
      <c r="D115" s="74" t="s">
        <v>285</v>
      </c>
      <c r="E115" s="75" t="s">
        <v>77</v>
      </c>
    </row>
    <row r="116" spans="1:5" x14ac:dyDescent="0.25">
      <c r="A116" s="71" t="str">
        <f t="shared" si="0"/>
        <v xml:space="preserve">d.1. Didinti ŠESD absorbavimą skatinant miškų veisimą </v>
      </c>
      <c r="B116" s="73" t="s">
        <v>313</v>
      </c>
      <c r="C116" s="74" t="s">
        <v>314</v>
      </c>
      <c r="D116" s="74" t="s">
        <v>285</v>
      </c>
      <c r="E116" s="75" t="s">
        <v>77</v>
      </c>
    </row>
    <row r="117" spans="1:5" x14ac:dyDescent="0.25">
      <c r="A117" s="71" t="str">
        <f t="shared" si="0"/>
        <v>d.2. Taikyti technologijas mažinančias ŠESD emisijas ir didinančias organinės anglies kiekį dirvožemyje</v>
      </c>
      <c r="B117" s="73" t="s">
        <v>315</v>
      </c>
      <c r="C117" s="74" t="s">
        <v>316</v>
      </c>
      <c r="D117" s="74" t="s">
        <v>285</v>
      </c>
      <c r="E117" s="75" t="s">
        <v>77</v>
      </c>
    </row>
    <row r="118" spans="1:5" x14ac:dyDescent="0.25">
      <c r="A118" s="71" t="str">
        <f t="shared" si="0"/>
        <v>d.3. Mažinti ŠESD emisijas nusausintuose šlapynėse ir durpynuose</v>
      </c>
      <c r="B118" s="73" t="s">
        <v>317</v>
      </c>
      <c r="C118" s="74" t="s">
        <v>318</v>
      </c>
      <c r="D118" s="74" t="s">
        <v>290</v>
      </c>
      <c r="E118" s="75" t="s">
        <v>77</v>
      </c>
    </row>
    <row r="119" spans="1:5" x14ac:dyDescent="0.25">
      <c r="A119" s="71" t="str">
        <f t="shared" si="0"/>
        <v>d.4. Didinti ūkių atsparumą dėl klimato kaitos kylančiai rizikai taikant modernias vandentvarkos sistemas</v>
      </c>
      <c r="B119" s="73" t="s">
        <v>319</v>
      </c>
      <c r="C119" s="74" t="s">
        <v>320</v>
      </c>
      <c r="D119" s="74" t="s">
        <v>290</v>
      </c>
      <c r="E119" s="75" t="s">
        <v>77</v>
      </c>
    </row>
    <row r="120" spans="1:5" x14ac:dyDescent="0.25">
      <c r="A120" s="71" t="str">
        <f t="shared" si="0"/>
        <v>d.5. Didinti gyvulių mėšlo ir kitų šalutinių žemės ūkio produktų panaudojimą energijos gamybai</v>
      </c>
      <c r="B120" s="73" t="s">
        <v>321</v>
      </c>
      <c r="C120" s="74" t="s">
        <v>322</v>
      </c>
      <c r="D120" s="74" t="s">
        <v>290</v>
      </c>
      <c r="E120" s="75" t="s">
        <v>363</v>
      </c>
    </row>
    <row r="121" spans="1:5" x14ac:dyDescent="0.25">
      <c r="A121" s="71" t="str">
        <f t="shared" si="0"/>
        <v>e.1. Taikyti žemės ūkio praktikas, kurios stabdytų dirvožemio eroziją, ypač dirbamuose šlaituose</v>
      </c>
      <c r="B121" s="73" t="s">
        <v>323</v>
      </c>
      <c r="C121" s="74" t="s">
        <v>324</v>
      </c>
      <c r="D121" s="74" t="s">
        <v>280</v>
      </c>
      <c r="E121" s="75" t="s">
        <v>77</v>
      </c>
    </row>
    <row r="122" spans="1:5" x14ac:dyDescent="0.25">
      <c r="A122" s="71" t="str">
        <f t="shared" si="0"/>
        <v>e.2. Mažinti tręšimą mineralinėmis trąšomis ir didinti tvarių mėšlo tvarkymo technologijų naudojimą</v>
      </c>
      <c r="B122" s="73" t="s">
        <v>325</v>
      </c>
      <c r="C122" s="74" t="s">
        <v>326</v>
      </c>
      <c r="D122" s="74" t="s">
        <v>280</v>
      </c>
      <c r="E122" s="75" t="s">
        <v>77</v>
      </c>
    </row>
    <row r="123" spans="1:5" x14ac:dyDescent="0.25">
      <c r="A123" s="71" t="str">
        <f t="shared" si="0"/>
        <v>e.3. Gerinti paviršinio vandens kokybę, ypač rizikos vandenų teritorijose</v>
      </c>
      <c r="B123" s="73" t="s">
        <v>327</v>
      </c>
      <c r="C123" s="74" t="s">
        <v>328</v>
      </c>
      <c r="D123" s="74" t="s">
        <v>280</v>
      </c>
      <c r="E123" s="75" t="s">
        <v>77</v>
      </c>
    </row>
    <row r="124" spans="1:5" x14ac:dyDescent="0.25">
      <c r="A124" s="71" t="str">
        <f t="shared" si="0"/>
        <v>f.1. Gerinti biologinės įvairovės būklę žemės ūkio naudmenose, taikant tvarias žemės ūkio praktikas</v>
      </c>
      <c r="B124" s="73" t="s">
        <v>329</v>
      </c>
      <c r="C124" s="74" t="s">
        <v>330</v>
      </c>
      <c r="D124" s="74" t="s">
        <v>285</v>
      </c>
      <c r="E124" s="75" t="s">
        <v>77</v>
      </c>
    </row>
    <row r="125" spans="1:5" x14ac:dyDescent="0.25">
      <c r="A125" s="71" t="str">
        <f t="shared" si="0"/>
        <v>f.2. Gerinti su žemės ūkiu ir miškais susijusių buveinių būklę</v>
      </c>
      <c r="B125" s="73" t="s">
        <v>331</v>
      </c>
      <c r="C125" s="74" t="s">
        <v>332</v>
      </c>
      <c r="D125" s="74" t="s">
        <v>280</v>
      </c>
      <c r="E125" s="75" t="s">
        <v>77</v>
      </c>
    </row>
    <row r="126" spans="1:5" x14ac:dyDescent="0.25">
      <c r="A126" s="71" t="str">
        <f t="shared" si="0"/>
        <v>f.3. Saugoti biologinės įvairovės apsaugos požiūriu vertingus agrarinio kraštovaizdžio elementus</v>
      </c>
      <c r="B126" s="73" t="s">
        <v>333</v>
      </c>
      <c r="C126" s="74" t="s">
        <v>334</v>
      </c>
      <c r="D126" s="74" t="s">
        <v>285</v>
      </c>
      <c r="E126" s="75" t="s">
        <v>77</v>
      </c>
    </row>
    <row r="127" spans="1:5" x14ac:dyDescent="0.25">
      <c r="A127" s="71" t="str">
        <f t="shared" si="0"/>
        <v>g.1. Pritraukti ir išlaikyti jaunus žmones, įskaitant jaunuosius ūkininkus, kaimo vietovėse</v>
      </c>
      <c r="B127" s="73" t="s">
        <v>335</v>
      </c>
      <c r="C127" s="74" t="s">
        <v>336</v>
      </c>
      <c r="D127" s="74" t="s">
        <v>280</v>
      </c>
      <c r="E127" s="75" t="s">
        <v>77</v>
      </c>
    </row>
    <row r="128" spans="1:5" x14ac:dyDescent="0.25">
      <c r="A128" s="71" t="str">
        <f t="shared" si="0"/>
        <v>g.2 . Gerinti jaunųjų ūkininkų žinių ir įgūdžių lygį, sudarant galimybę jiems mokytis, gauti konsultacijas</v>
      </c>
      <c r="B128" s="73" t="s">
        <v>337</v>
      </c>
      <c r="C128" s="74" t="s">
        <v>338</v>
      </c>
      <c r="D128" s="74" t="s">
        <v>280</v>
      </c>
      <c r="E128" s="75" t="s">
        <v>77</v>
      </c>
    </row>
    <row r="129" spans="1:5" x14ac:dyDescent="0.25">
      <c r="A129" s="71" t="str">
        <f t="shared" si="0"/>
        <v>g.4 . Didinti jaunųjų ūkininkų prieinamumą prie žemės ir finansinių išteklių</v>
      </c>
      <c r="B129" s="73" t="s">
        <v>339</v>
      </c>
      <c r="C129" s="74" t="s">
        <v>340</v>
      </c>
      <c r="D129" s="74" t="s">
        <v>280</v>
      </c>
      <c r="E129" s="75" t="s">
        <v>363</v>
      </c>
    </row>
    <row r="130" spans="1:5" x14ac:dyDescent="0.25">
      <c r="A130" s="71" t="str">
        <f t="shared" si="0"/>
        <v>h.7. Skatinti miškuose tvarią ūkinę veiklą</v>
      </c>
      <c r="B130" s="73" t="s">
        <v>342</v>
      </c>
      <c r="C130" s="74" t="s">
        <v>343</v>
      </c>
      <c r="D130" s="74" t="s">
        <v>290</v>
      </c>
      <c r="E130" s="75" t="s">
        <v>76</v>
      </c>
    </row>
    <row r="131" spans="1:5" x14ac:dyDescent="0.25">
      <c r="A131" s="71" t="str">
        <f t="shared" si="0"/>
        <v>i.1. Skatinti saugių, ekologiškų, aukštos ir išskirtinės kokybės žemės ūkio ir maisto produktų vartojimą</v>
      </c>
      <c r="B131" s="73" t="s">
        <v>344</v>
      </c>
      <c r="C131" s="74" t="s">
        <v>345</v>
      </c>
      <c r="D131" s="74" t="s">
        <v>285</v>
      </c>
      <c r="E131" s="75" t="s">
        <v>77</v>
      </c>
    </row>
    <row r="132" spans="1:5" x14ac:dyDescent="0.25">
      <c r="A132" s="71" t="str">
        <f t="shared" si="0"/>
        <v>i.2. Skatinti ūkiuose taikyti integruotas kenksmingųjųų organizmų kontrolės praktikas</v>
      </c>
      <c r="B132" s="73" t="s">
        <v>346</v>
      </c>
      <c r="C132" s="74" t="s">
        <v>347</v>
      </c>
      <c r="D132" s="74" t="s">
        <v>290</v>
      </c>
      <c r="E132" s="75" t="s">
        <v>77</v>
      </c>
    </row>
    <row r="133" spans="1:5" x14ac:dyDescent="0.25">
      <c r="A133" s="71" t="str">
        <f t="shared" si="0"/>
        <v>i.3. Skatinti ūkinių gyvūnų laikytojus prisiimti aukštesnius gyvūnų gerovės standartus</v>
      </c>
      <c r="B133" s="73" t="s">
        <v>348</v>
      </c>
      <c r="C133" s="74" t="s">
        <v>349</v>
      </c>
      <c r="D133" s="74" t="s">
        <v>290</v>
      </c>
      <c r="E133" s="75" t="s">
        <v>77</v>
      </c>
    </row>
    <row r="134" spans="1:5" x14ac:dyDescent="0.25">
      <c r="A134" s="71" t="str">
        <f t="shared" si="0"/>
        <v>i.4. Gerinti institucijų, atsakingų už augalų ir gyvūnų ligų prevenciją ir kontrolę, aprūpinimą įranga</v>
      </c>
      <c r="B134" s="73" t="s">
        <v>350</v>
      </c>
      <c r="C134" s="74" t="s">
        <v>351</v>
      </c>
      <c r="D134" s="74" t="s">
        <v>290</v>
      </c>
      <c r="E134" s="75" t="s">
        <v>76</v>
      </c>
    </row>
    <row r="135" spans="1:5" x14ac:dyDescent="0.25">
      <c r="A135" s="71" t="str">
        <f t="shared" si="0"/>
        <v>i.5. Stiprinti prevencinių biosaugos priemonių taikymą, mažinant gyvulių infekcinių susirgimų riziką</v>
      </c>
      <c r="B135" s="73" t="s">
        <v>352</v>
      </c>
      <c r="C135" s="74" t="s">
        <v>353</v>
      </c>
      <c r="D135" s="74" t="s">
        <v>285</v>
      </c>
      <c r="E135" s="75" t="s">
        <v>77</v>
      </c>
    </row>
    <row r="136" spans="1:5" x14ac:dyDescent="0.25">
      <c r="A136" s="71" t="str">
        <f t="shared" si="0"/>
        <v>k.1. Didinti žinių ir inovacijų sklaidą žemės ūkyje</v>
      </c>
      <c r="B136" s="73" t="s">
        <v>354</v>
      </c>
      <c r="C136" s="74" t="s">
        <v>355</v>
      </c>
      <c r="D136" s="74" t="s">
        <v>356</v>
      </c>
      <c r="E136" s="75" t="s">
        <v>77</v>
      </c>
    </row>
    <row r="137" spans="1:5" x14ac:dyDescent="0.25">
      <c r="A137" s="71" t="str">
        <f t="shared" si="0"/>
        <v>k.2. Didinti konsultavimo paslaugų formų įvairovę, geriau užtikrinti jų atitikimą ūkininkų poreikiams</v>
      </c>
      <c r="B137" s="73" t="s">
        <v>357</v>
      </c>
      <c r="C137" s="74" t="s">
        <v>358</v>
      </c>
      <c r="D137" s="74" t="s">
        <v>356</v>
      </c>
      <c r="E137" s="75" t="s">
        <v>77</v>
      </c>
    </row>
    <row r="138" spans="1:5" x14ac:dyDescent="0.25">
      <c r="A138" s="71" t="str">
        <f t="shared" si="0"/>
        <v>k.3. Užtikrinti aukštą konsultantų kompetenciją ir jų teikiamų konsultacijų kokybę</v>
      </c>
      <c r="B138" s="73" t="s">
        <v>359</v>
      </c>
      <c r="C138" s="74" t="s">
        <v>360</v>
      </c>
      <c r="D138" s="74" t="s">
        <v>356</v>
      </c>
      <c r="E138" s="75" t="s">
        <v>77</v>
      </c>
    </row>
    <row r="139" spans="1:5" x14ac:dyDescent="0.25">
      <c r="A139" s="71" t="str">
        <f t="shared" si="0"/>
        <v xml:space="preserve">k.4. Mažinti skaitmeninę atskirtį žemės ūkyje ir kaimo vietovėse </v>
      </c>
      <c r="B139" s="73" t="s">
        <v>361</v>
      </c>
      <c r="C139" s="74" t="s">
        <v>362</v>
      </c>
      <c r="D139" s="74" t="s">
        <v>356</v>
      </c>
      <c r="E139" s="75" t="s">
        <v>77</v>
      </c>
    </row>
    <row r="140" spans="1:5" x14ac:dyDescent="0.25">
      <c r="A140" s="71" t="str">
        <f t="shared" si="0"/>
        <v xml:space="preserve">. </v>
      </c>
      <c r="B140" s="73"/>
      <c r="C140" s="74"/>
      <c r="D140" s="74"/>
      <c r="E140" s="75"/>
    </row>
    <row r="141" spans="1:5" x14ac:dyDescent="0.25">
      <c r="A141" s="71" t="str">
        <f t="shared" si="0"/>
        <v xml:space="preserve">. </v>
      </c>
      <c r="B141" s="73"/>
      <c r="C141" s="74"/>
      <c r="D141" s="74"/>
      <c r="E141" s="75"/>
    </row>
    <row r="142" spans="1:5" x14ac:dyDescent="0.25">
      <c r="A142" s="71" t="str">
        <f t="shared" si="0"/>
        <v xml:space="preserve">. </v>
      </c>
      <c r="B142" s="73"/>
      <c r="C142" s="74"/>
      <c r="D142" s="74"/>
      <c r="E142" s="75"/>
    </row>
    <row r="143" spans="1:5" x14ac:dyDescent="0.25">
      <c r="A143" s="71" t="str">
        <f t="shared" si="0"/>
        <v xml:space="preserve">. </v>
      </c>
      <c r="B143" s="73"/>
      <c r="C143" s="74"/>
      <c r="D143" s="74"/>
      <c r="E143" s="75"/>
    </row>
    <row r="144" spans="1:5" x14ac:dyDescent="0.25">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opLeftCell="A33" zoomScale="80" zoomScaleNormal="80" workbookViewId="0">
      <selection activeCell="C47" sqref="C47"/>
    </sheetView>
  </sheetViews>
  <sheetFormatPr defaultColWidth="9.140625" defaultRowHeight="15" x14ac:dyDescent="0.25"/>
  <cols>
    <col min="1" max="1" width="8.7109375" style="13" customWidth="1"/>
    <col min="2" max="2" width="10.7109375" style="13" customWidth="1"/>
    <col min="3" max="3" width="80.7109375" style="383" customWidth="1"/>
    <col min="4" max="4" width="20.7109375" style="386" customWidth="1"/>
    <col min="5" max="5" width="12.7109375" style="15" customWidth="1"/>
    <col min="6" max="25" width="15.7109375" style="13" customWidth="1"/>
    <col min="26" max="16384" width="9.140625" style="13"/>
  </cols>
  <sheetData>
    <row r="1" spans="1:25" s="38" customFormat="1" ht="18.75" x14ac:dyDescent="0.25">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25">
      <c r="C2" s="158"/>
      <c r="D2" s="158"/>
    </row>
    <row r="3" spans="1:25" x14ac:dyDescent="0.25">
      <c r="A3" s="1"/>
      <c r="B3" s="140" t="s">
        <v>1272</v>
      </c>
      <c r="C3" s="385" t="str">
        <f>'1'!C8</f>
        <v>ŠIRV</v>
      </c>
      <c r="D3" s="466"/>
      <c r="E3" s="18"/>
      <c r="F3" s="1"/>
      <c r="G3" s="1"/>
      <c r="H3" s="1"/>
      <c r="I3" s="1"/>
      <c r="J3" s="1"/>
      <c r="K3" s="1"/>
      <c r="L3" s="1"/>
      <c r="M3" s="1"/>
      <c r="N3" s="1"/>
      <c r="O3" s="1"/>
      <c r="P3" s="1"/>
      <c r="Q3" s="1"/>
      <c r="R3" s="1"/>
      <c r="S3" s="1"/>
      <c r="T3" s="1"/>
      <c r="U3" s="1"/>
      <c r="V3" s="1"/>
      <c r="W3" s="1"/>
      <c r="X3" s="1"/>
      <c r="Y3" s="1"/>
    </row>
    <row r="4" spans="1:25" customFormat="1" x14ac:dyDescent="0.25">
      <c r="C4" s="158"/>
      <c r="D4" s="158"/>
    </row>
    <row r="5" spans="1:25" s="16" customFormat="1" x14ac:dyDescent="0.25">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75" thickBot="1" x14ac:dyDescent="0.3">
      <c r="A6" s="1"/>
      <c r="B6" s="23"/>
      <c r="C6" s="608"/>
      <c r="D6" s="609"/>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x14ac:dyDescent="0.25">
      <c r="A7" s="1" t="s">
        <v>710</v>
      </c>
      <c r="B7" s="610"/>
      <c r="C7" s="611" t="s">
        <v>161</v>
      </c>
      <c r="D7" s="612" t="s">
        <v>254</v>
      </c>
      <c r="E7" s="613" t="s">
        <v>1595</v>
      </c>
      <c r="F7" s="132" t="str">
        <f>'3'!C7</f>
        <v>Kurti darbo vietas ir sudaryti palankias sąlygas sumanaus verslo plėtrai ir ekonomikos augimui VVG teritorijoje</v>
      </c>
      <c r="G7" s="132" t="str">
        <f>'3'!C8</f>
        <v>Pritaikyti  VVG teritorijos kraštovaizdžius ir didelės vertės kultūros ir gamtos paveldą turizmo srautų didinimui, ekosisteminių paslaugų gerinimui</v>
      </c>
      <c r="H7" s="132" t="str">
        <f>'3'!C9</f>
        <v xml:space="preserve">Gerinti viešosios infrastruktūros prieinamumą ir kokybę bei jos pritaikymą gyventojų sveikatingumui ir laisvalaikiui skirtoms veikloms </v>
      </c>
      <c r="I7" s="132" t="str">
        <f>'3'!C10</f>
        <v>Didinti paslaugų prieinamumą socialiai pažeidžiamoms gyventojų grupėms, sudarant galimybes naujų socialinių paslaugų teikimui</v>
      </c>
      <c r="J7" s="132" t="str">
        <f>'3'!C11</f>
        <v xml:space="preserve">Užtikrinti NVO iniciatyvų tęstinumą, sudarant galimybes skatinti verslumą, aplinkosauginės sąvimonės ugdymą, sveikos gyvensenos propagavimą   </v>
      </c>
      <c r="K7" s="132">
        <f>'3'!C12</f>
        <v>0</v>
      </c>
      <c r="L7" s="132">
        <f>'3'!C13</f>
        <v>0</v>
      </c>
      <c r="M7" s="132">
        <f>'3'!C14</f>
        <v>0</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ht="30" x14ac:dyDescent="0.25">
      <c r="A8" s="1" t="s">
        <v>1216</v>
      </c>
      <c r="B8" s="543" t="s">
        <v>127</v>
      </c>
      <c r="C8" s="732" t="s">
        <v>1726</v>
      </c>
      <c r="D8" s="467"/>
      <c r="E8" s="614">
        <f>COUNTIFS($F8:$Y8,"taip")</f>
        <v>2</v>
      </c>
      <c r="F8" s="134" t="s">
        <v>77</v>
      </c>
      <c r="G8" s="134" t="s">
        <v>77</v>
      </c>
      <c r="H8" s="134" t="s">
        <v>76</v>
      </c>
      <c r="I8" s="134" t="s">
        <v>76</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ht="30" x14ac:dyDescent="0.25">
      <c r="A9" s="1" t="s">
        <v>1217</v>
      </c>
      <c r="B9" s="543" t="s">
        <v>128</v>
      </c>
      <c r="C9" s="731" t="s">
        <v>1773</v>
      </c>
      <c r="D9" s="467"/>
      <c r="E9" s="614">
        <f t="shared" ref="E9:E17" si="0">COUNTIFS($F9:$Y9,"taip")</f>
        <v>3</v>
      </c>
      <c r="F9" s="134" t="s">
        <v>77</v>
      </c>
      <c r="G9" s="134" t="s">
        <v>76</v>
      </c>
      <c r="H9" s="134" t="s">
        <v>77</v>
      </c>
      <c r="I9" s="134" t="s">
        <v>77</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ht="30" x14ac:dyDescent="0.25">
      <c r="A10" s="1" t="s">
        <v>1218</v>
      </c>
      <c r="B10" s="543" t="s">
        <v>129</v>
      </c>
      <c r="C10" s="731" t="s">
        <v>1763</v>
      </c>
      <c r="D10" s="467"/>
      <c r="E10" s="614">
        <f t="shared" si="0"/>
        <v>2</v>
      </c>
      <c r="F10" s="134" t="s">
        <v>76</v>
      </c>
      <c r="G10" s="134" t="s">
        <v>77</v>
      </c>
      <c r="H10" s="134" t="s">
        <v>76</v>
      </c>
      <c r="I10" s="134" t="s">
        <v>76</v>
      </c>
      <c r="J10" s="134" t="s">
        <v>77</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x14ac:dyDescent="0.25">
      <c r="A11" s="1" t="s">
        <v>1219</v>
      </c>
      <c r="B11" s="543" t="s">
        <v>130</v>
      </c>
      <c r="C11" s="731" t="s">
        <v>1724</v>
      </c>
      <c r="D11" s="467"/>
      <c r="E11" s="614">
        <f t="shared" si="0"/>
        <v>1</v>
      </c>
      <c r="F11" s="134" t="s">
        <v>76</v>
      </c>
      <c r="G11" s="134" t="s">
        <v>77</v>
      </c>
      <c r="H11" s="134" t="s">
        <v>76</v>
      </c>
      <c r="I11" s="134" t="s">
        <v>76</v>
      </c>
      <c r="J11" s="134" t="s">
        <v>76</v>
      </c>
      <c r="K11" s="134" t="s">
        <v>76</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ht="30" x14ac:dyDescent="0.25">
      <c r="A12" s="1" t="s">
        <v>1220</v>
      </c>
      <c r="B12" s="543" t="s">
        <v>131</v>
      </c>
      <c r="C12" s="731" t="s">
        <v>1725</v>
      </c>
      <c r="D12" s="467"/>
      <c r="E12" s="614">
        <f t="shared" si="0"/>
        <v>3</v>
      </c>
      <c r="F12" s="134" t="s">
        <v>76</v>
      </c>
      <c r="G12" s="134" t="s">
        <v>76</v>
      </c>
      <c r="H12" s="134" t="s">
        <v>77</v>
      </c>
      <c r="I12" s="134" t="s">
        <v>77</v>
      </c>
      <c r="J12" s="134" t="s">
        <v>77</v>
      </c>
      <c r="K12" s="134" t="s">
        <v>76</v>
      </c>
      <c r="L12" s="134" t="s">
        <v>76</v>
      </c>
      <c r="M12" s="134" t="s">
        <v>76</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ht="30" x14ac:dyDescent="0.25">
      <c r="A13" s="1" t="s">
        <v>1221</v>
      </c>
      <c r="B13" s="543" t="s">
        <v>132</v>
      </c>
      <c r="C13" s="733" t="s">
        <v>1727</v>
      </c>
      <c r="D13" s="467"/>
      <c r="E13" s="614">
        <f t="shared" si="0"/>
        <v>3</v>
      </c>
      <c r="F13" s="134" t="s">
        <v>76</v>
      </c>
      <c r="G13" s="134" t="s">
        <v>77</v>
      </c>
      <c r="H13" s="134" t="s">
        <v>77</v>
      </c>
      <c r="I13" s="134" t="s">
        <v>76</v>
      </c>
      <c r="J13" s="134" t="s">
        <v>77</v>
      </c>
      <c r="K13" s="134" t="s">
        <v>76</v>
      </c>
      <c r="L13" s="134" t="s">
        <v>76</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x14ac:dyDescent="0.25">
      <c r="A14" s="1" t="s">
        <v>1222</v>
      </c>
      <c r="B14" s="543" t="s">
        <v>133</v>
      </c>
      <c r="C14" s="621" t="s">
        <v>1736</v>
      </c>
      <c r="D14" s="467"/>
      <c r="E14" s="614">
        <f t="shared" si="0"/>
        <v>2</v>
      </c>
      <c r="F14" s="134" t="s">
        <v>77</v>
      </c>
      <c r="G14" s="134" t="s">
        <v>77</v>
      </c>
      <c r="H14" s="134" t="s">
        <v>76</v>
      </c>
      <c r="I14" s="134" t="s">
        <v>76</v>
      </c>
      <c r="J14" s="134" t="s">
        <v>76</v>
      </c>
      <c r="K14" s="134" t="s">
        <v>76</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25">
      <c r="A15" s="1" t="s">
        <v>1223</v>
      </c>
      <c r="B15" s="543" t="s">
        <v>134</v>
      </c>
      <c r="C15" s="621"/>
      <c r="D15" s="467"/>
      <c r="E15" s="614">
        <f t="shared" si="0"/>
        <v>0</v>
      </c>
      <c r="F15" s="134" t="s">
        <v>76</v>
      </c>
      <c r="G15" s="134" t="s">
        <v>76</v>
      </c>
      <c r="H15" s="134" t="s">
        <v>76</v>
      </c>
      <c r="I15" s="134" t="s">
        <v>76</v>
      </c>
      <c r="J15" s="134" t="s">
        <v>76</v>
      </c>
      <c r="K15" s="134" t="s">
        <v>76</v>
      </c>
      <c r="L15" s="134" t="s">
        <v>76</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25">
      <c r="A16" s="1" t="s">
        <v>1224</v>
      </c>
      <c r="B16" s="543" t="s">
        <v>135</v>
      </c>
      <c r="C16" s="621"/>
      <c r="D16" s="467"/>
      <c r="E16" s="614">
        <f t="shared" si="0"/>
        <v>0</v>
      </c>
      <c r="F16" s="134" t="s">
        <v>76</v>
      </c>
      <c r="G16" s="134" t="s">
        <v>76</v>
      </c>
      <c r="H16" s="134" t="s">
        <v>76</v>
      </c>
      <c r="I16" s="134" t="s">
        <v>76</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25">
      <c r="A17" s="1" t="s">
        <v>1225</v>
      </c>
      <c r="B17" s="543" t="s">
        <v>136</v>
      </c>
      <c r="C17" s="621"/>
      <c r="D17" s="467"/>
      <c r="E17" s="614">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5" x14ac:dyDescent="0.25">
      <c r="A18" s="1" t="s">
        <v>711</v>
      </c>
      <c r="B18" s="573"/>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ht="30" x14ac:dyDescent="0.25">
      <c r="A19" s="1" t="s">
        <v>1226</v>
      </c>
      <c r="B19" s="543" t="s">
        <v>127</v>
      </c>
      <c r="C19" s="621" t="s">
        <v>1728</v>
      </c>
      <c r="D19" s="467"/>
      <c r="E19" s="614">
        <f>COUNTIFS($F19:$Y19,"taip")</f>
        <v>2</v>
      </c>
      <c r="F19" s="134" t="s">
        <v>77</v>
      </c>
      <c r="G19" s="134" t="s">
        <v>76</v>
      </c>
      <c r="H19" s="134" t="s">
        <v>77</v>
      </c>
      <c r="I19" s="134" t="s">
        <v>76</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ht="30" x14ac:dyDescent="0.25">
      <c r="A20" s="1" t="s">
        <v>1227</v>
      </c>
      <c r="B20" s="543" t="s">
        <v>128</v>
      </c>
      <c r="C20" s="621" t="s">
        <v>1730</v>
      </c>
      <c r="D20" s="467"/>
      <c r="E20" s="614">
        <f t="shared" ref="E20:E28" si="1">COUNTIFS($F20:$Y20,"taip")</f>
        <v>3</v>
      </c>
      <c r="F20" s="134" t="s">
        <v>76</v>
      </c>
      <c r="G20" s="134" t="s">
        <v>76</v>
      </c>
      <c r="H20" s="134" t="s">
        <v>77</v>
      </c>
      <c r="I20" s="134" t="s">
        <v>77</v>
      </c>
      <c r="J20" s="134" t="s">
        <v>77</v>
      </c>
      <c r="K20" s="134" t="s">
        <v>76</v>
      </c>
      <c r="L20" s="134" t="s">
        <v>76</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ht="30" x14ac:dyDescent="0.25">
      <c r="A21" s="1" t="s">
        <v>1228</v>
      </c>
      <c r="B21" s="543" t="s">
        <v>129</v>
      </c>
      <c r="C21" s="621" t="s">
        <v>1729</v>
      </c>
      <c r="D21" s="467"/>
      <c r="E21" s="614">
        <f t="shared" si="1"/>
        <v>2</v>
      </c>
      <c r="F21" s="134" t="s">
        <v>76</v>
      </c>
      <c r="G21" s="134" t="s">
        <v>76</v>
      </c>
      <c r="H21" s="134" t="s">
        <v>77</v>
      </c>
      <c r="I21" s="134" t="s">
        <v>77</v>
      </c>
      <c r="J21" s="134" t="s">
        <v>76</v>
      </c>
      <c r="K21" s="134" t="s">
        <v>76</v>
      </c>
      <c r="L21" s="134" t="s">
        <v>76</v>
      </c>
      <c r="M21" s="134" t="s">
        <v>76</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ht="30" x14ac:dyDescent="0.25">
      <c r="A22" s="1" t="s">
        <v>1229</v>
      </c>
      <c r="B22" s="543" t="s">
        <v>130</v>
      </c>
      <c r="C22" s="621" t="s">
        <v>1731</v>
      </c>
      <c r="D22" s="467"/>
      <c r="E22" s="614">
        <f t="shared" si="1"/>
        <v>2</v>
      </c>
      <c r="F22" s="134" t="s">
        <v>77</v>
      </c>
      <c r="G22" s="134" t="s">
        <v>77</v>
      </c>
      <c r="H22" s="134" t="s">
        <v>76</v>
      </c>
      <c r="I22" s="134" t="s">
        <v>76</v>
      </c>
      <c r="J22" s="134" t="s">
        <v>76</v>
      </c>
      <c r="K22" s="134" t="s">
        <v>76</v>
      </c>
      <c r="L22" s="134" t="s">
        <v>76</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ht="30" x14ac:dyDescent="0.25">
      <c r="A23" s="1" t="s">
        <v>1230</v>
      </c>
      <c r="B23" s="543" t="s">
        <v>131</v>
      </c>
      <c r="C23" s="621" t="s">
        <v>1765</v>
      </c>
      <c r="D23" s="467"/>
      <c r="E23" s="614">
        <f t="shared" si="1"/>
        <v>2</v>
      </c>
      <c r="F23" s="134" t="s">
        <v>77</v>
      </c>
      <c r="G23" s="134" t="s">
        <v>76</v>
      </c>
      <c r="H23" s="134" t="s">
        <v>76</v>
      </c>
      <c r="I23" s="134" t="s">
        <v>76</v>
      </c>
      <c r="J23" s="134" t="s">
        <v>77</v>
      </c>
      <c r="K23" s="134" t="s">
        <v>76</v>
      </c>
      <c r="L23" s="134" t="s">
        <v>76</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ht="30" x14ac:dyDescent="0.25">
      <c r="A24" s="1" t="s">
        <v>1231</v>
      </c>
      <c r="B24" s="543" t="s">
        <v>132</v>
      </c>
      <c r="C24" s="621" t="s">
        <v>1737</v>
      </c>
      <c r="D24" s="467"/>
      <c r="E24" s="614">
        <f t="shared" si="1"/>
        <v>2</v>
      </c>
      <c r="F24" s="134" t="s">
        <v>76</v>
      </c>
      <c r="G24" s="134" t="s">
        <v>77</v>
      </c>
      <c r="H24" s="134" t="s">
        <v>77</v>
      </c>
      <c r="I24" s="134" t="s">
        <v>76</v>
      </c>
      <c r="J24" s="134" t="s">
        <v>76</v>
      </c>
      <c r="K24" s="134" t="s">
        <v>76</v>
      </c>
      <c r="L24" s="134" t="s">
        <v>76</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ht="30" x14ac:dyDescent="0.25">
      <c r="A25" s="1" t="s">
        <v>1232</v>
      </c>
      <c r="B25" s="543" t="s">
        <v>133</v>
      </c>
      <c r="C25" s="621" t="s">
        <v>1738</v>
      </c>
      <c r="D25" s="467"/>
      <c r="E25" s="614">
        <f t="shared" si="1"/>
        <v>2</v>
      </c>
      <c r="F25" s="134" t="s">
        <v>76</v>
      </c>
      <c r="G25" s="134" t="s">
        <v>76</v>
      </c>
      <c r="H25" s="134" t="s">
        <v>76</v>
      </c>
      <c r="I25" s="134" t="s">
        <v>77</v>
      </c>
      <c r="J25" s="134" t="s">
        <v>77</v>
      </c>
      <c r="K25" s="134" t="s">
        <v>76</v>
      </c>
      <c r="L25" s="134" t="s">
        <v>76</v>
      </c>
      <c r="M25" s="134" t="s">
        <v>76</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25">
      <c r="A26" s="1" t="s">
        <v>1233</v>
      </c>
      <c r="B26" s="543" t="s">
        <v>134</v>
      </c>
      <c r="C26" s="621"/>
      <c r="D26" s="467"/>
      <c r="E26" s="614">
        <f t="shared" si="1"/>
        <v>0</v>
      </c>
      <c r="F26" s="134" t="s">
        <v>76</v>
      </c>
      <c r="G26" s="134" t="s">
        <v>76</v>
      </c>
      <c r="H26" s="134" t="s">
        <v>76</v>
      </c>
      <c r="I26" s="134" t="s">
        <v>76</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25">
      <c r="A27" s="1" t="s">
        <v>1234</v>
      </c>
      <c r="B27" s="543" t="s">
        <v>135</v>
      </c>
      <c r="C27" s="621"/>
      <c r="D27" s="467"/>
      <c r="E27" s="614">
        <f t="shared" si="1"/>
        <v>0</v>
      </c>
      <c r="F27" s="134" t="s">
        <v>76</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25">
      <c r="A28" s="1" t="s">
        <v>1235</v>
      </c>
      <c r="B28" s="543" t="s">
        <v>136</v>
      </c>
      <c r="C28" s="621"/>
      <c r="D28" s="467"/>
      <c r="E28" s="614">
        <f t="shared" si="1"/>
        <v>0</v>
      </c>
      <c r="F28" s="134" t="s">
        <v>76</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5" x14ac:dyDescent="0.25">
      <c r="A29" s="1" t="s">
        <v>712</v>
      </c>
      <c r="B29" s="573"/>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ht="45" x14ac:dyDescent="0.25">
      <c r="A30" s="1" t="s">
        <v>1236</v>
      </c>
      <c r="B30" s="543" t="s">
        <v>127</v>
      </c>
      <c r="C30" s="731" t="s">
        <v>1841</v>
      </c>
      <c r="D30" s="467" t="s">
        <v>1753</v>
      </c>
      <c r="E30" s="614">
        <f>COUNTIFS($F30:$Y30,"taip")</f>
        <v>4</v>
      </c>
      <c r="F30" s="134" t="s">
        <v>77</v>
      </c>
      <c r="G30" s="134" t="s">
        <v>77</v>
      </c>
      <c r="H30" s="134" t="s">
        <v>77</v>
      </c>
      <c r="I30" s="134" t="s">
        <v>76</v>
      </c>
      <c r="J30" s="134" t="s">
        <v>77</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x14ac:dyDescent="0.25">
      <c r="A31" s="1" t="s">
        <v>1237</v>
      </c>
      <c r="B31" s="543" t="s">
        <v>128</v>
      </c>
      <c r="C31" s="731" t="s">
        <v>1742</v>
      </c>
      <c r="D31" s="467" t="s">
        <v>1741</v>
      </c>
      <c r="E31" s="614">
        <f t="shared" ref="E31:E39" si="2">COUNTIFS($F31:$Y31,"taip")</f>
        <v>2</v>
      </c>
      <c r="F31" s="134" t="s">
        <v>77</v>
      </c>
      <c r="G31" s="134" t="s">
        <v>77</v>
      </c>
      <c r="H31" s="134" t="s">
        <v>76</v>
      </c>
      <c r="I31" s="134" t="s">
        <v>76</v>
      </c>
      <c r="J31" s="134" t="s">
        <v>76</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x14ac:dyDescent="0.25">
      <c r="A32" s="1" t="s">
        <v>1238</v>
      </c>
      <c r="B32" s="543" t="s">
        <v>129</v>
      </c>
      <c r="C32" s="731" t="s">
        <v>1746</v>
      </c>
      <c r="D32" s="467" t="s">
        <v>1754</v>
      </c>
      <c r="E32" s="614">
        <f t="shared" si="2"/>
        <v>1</v>
      </c>
      <c r="F32" s="134" t="s">
        <v>76</v>
      </c>
      <c r="G32" s="134" t="s">
        <v>77</v>
      </c>
      <c r="H32" s="134" t="s">
        <v>76</v>
      </c>
      <c r="I32" s="134" t="s">
        <v>76</v>
      </c>
      <c r="J32" s="134" t="s">
        <v>76</v>
      </c>
      <c r="K32" s="134" t="s">
        <v>76</v>
      </c>
      <c r="L32" s="134" t="s">
        <v>76</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30" x14ac:dyDescent="0.25">
      <c r="A33" s="1" t="s">
        <v>1239</v>
      </c>
      <c r="B33" s="543" t="s">
        <v>130</v>
      </c>
      <c r="C33" s="731" t="s">
        <v>1732</v>
      </c>
      <c r="D33" s="467" t="s">
        <v>1741</v>
      </c>
      <c r="E33" s="614">
        <f t="shared" si="2"/>
        <v>3</v>
      </c>
      <c r="F33" s="134" t="s">
        <v>77</v>
      </c>
      <c r="G33" s="134" t="s">
        <v>77</v>
      </c>
      <c r="H33" s="134" t="s">
        <v>76</v>
      </c>
      <c r="I33" s="134" t="s">
        <v>77</v>
      </c>
      <c r="J33" s="134" t="s">
        <v>76</v>
      </c>
      <c r="K33" s="134" t="s">
        <v>76</v>
      </c>
      <c r="L33" s="134" t="s">
        <v>76</v>
      </c>
      <c r="M33" s="134" t="s">
        <v>76</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ht="30" x14ac:dyDescent="0.25">
      <c r="A34" s="1" t="s">
        <v>1240</v>
      </c>
      <c r="B34" s="543" t="s">
        <v>131</v>
      </c>
      <c r="C34" s="731" t="s">
        <v>1762</v>
      </c>
      <c r="D34" s="467" t="s">
        <v>1753</v>
      </c>
      <c r="E34" s="614">
        <f t="shared" si="2"/>
        <v>2</v>
      </c>
      <c r="F34" s="134" t="s">
        <v>77</v>
      </c>
      <c r="G34" s="134" t="s">
        <v>76</v>
      </c>
      <c r="H34" s="134" t="s">
        <v>76</v>
      </c>
      <c r="I34" s="134" t="s">
        <v>77</v>
      </c>
      <c r="J34" s="134" t="s">
        <v>76</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ht="30" x14ac:dyDescent="0.25">
      <c r="A35" s="1" t="s">
        <v>1241</v>
      </c>
      <c r="B35" s="543" t="s">
        <v>132</v>
      </c>
      <c r="C35" s="731" t="s">
        <v>1734</v>
      </c>
      <c r="D35" s="467" t="s">
        <v>1754</v>
      </c>
      <c r="E35" s="614">
        <f t="shared" si="2"/>
        <v>3</v>
      </c>
      <c r="F35" s="134" t="s">
        <v>76</v>
      </c>
      <c r="G35" s="134" t="s">
        <v>77</v>
      </c>
      <c r="H35" s="134" t="s">
        <v>77</v>
      </c>
      <c r="I35" s="134" t="s">
        <v>76</v>
      </c>
      <c r="J35" s="134" t="s">
        <v>77</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25">
      <c r="A36" s="1" t="s">
        <v>1242</v>
      </c>
      <c r="B36" s="543" t="s">
        <v>133</v>
      </c>
      <c r="C36" s="621" t="s">
        <v>1755</v>
      </c>
      <c r="D36" s="467" t="s">
        <v>1748</v>
      </c>
      <c r="E36" s="614">
        <f t="shared" si="2"/>
        <v>3</v>
      </c>
      <c r="F36" s="134" t="s">
        <v>76</v>
      </c>
      <c r="G36" s="134" t="s">
        <v>77</v>
      </c>
      <c r="H36" s="134" t="s">
        <v>77</v>
      </c>
      <c r="I36" s="134" t="s">
        <v>76</v>
      </c>
      <c r="J36" s="134" t="s">
        <v>77</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25">
      <c r="A37" s="1" t="s">
        <v>1243</v>
      </c>
      <c r="B37" s="543" t="s">
        <v>134</v>
      </c>
      <c r="C37" s="621"/>
      <c r="D37" s="467"/>
      <c r="E37" s="614">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25">
      <c r="A38" s="1" t="s">
        <v>1244</v>
      </c>
      <c r="B38" s="543" t="s">
        <v>135</v>
      </c>
      <c r="C38" s="731"/>
      <c r="D38" s="467"/>
      <c r="E38" s="614">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25">
      <c r="A39" s="1" t="s">
        <v>1245</v>
      </c>
      <c r="B39" s="543" t="s">
        <v>136</v>
      </c>
      <c r="C39" s="621"/>
      <c r="D39" s="467"/>
      <c r="E39" s="614">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5" x14ac:dyDescent="0.25">
      <c r="A40" s="1" t="s">
        <v>713</v>
      </c>
      <c r="B40" s="573"/>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ht="30" x14ac:dyDescent="0.25">
      <c r="A41" s="1" t="s">
        <v>1246</v>
      </c>
      <c r="B41" s="615" t="s">
        <v>127</v>
      </c>
      <c r="C41" s="620" t="s">
        <v>1744</v>
      </c>
      <c r="D41" s="468" t="s">
        <v>1753</v>
      </c>
      <c r="E41" s="616">
        <f>COUNTIFS($F41:$Y41,"taip")</f>
        <v>2</v>
      </c>
      <c r="F41" s="134" t="s">
        <v>77</v>
      </c>
      <c r="G41" s="134" t="s">
        <v>77</v>
      </c>
      <c r="H41" s="134" t="s">
        <v>76</v>
      </c>
      <c r="I41" s="134" t="s">
        <v>76</v>
      </c>
      <c r="J41" s="134" t="s">
        <v>76</v>
      </c>
      <c r="K41" s="134" t="s">
        <v>76</v>
      </c>
      <c r="L41" s="134" t="s">
        <v>76</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30" x14ac:dyDescent="0.25">
      <c r="A42" s="1" t="s">
        <v>1247</v>
      </c>
      <c r="B42" s="543" t="s">
        <v>128</v>
      </c>
      <c r="C42" s="731" t="s">
        <v>1757</v>
      </c>
      <c r="D42" s="467" t="s">
        <v>1749</v>
      </c>
      <c r="E42" s="614">
        <f t="shared" ref="E42:E50" si="3">COUNTIFS($F42:$Y42,"taip")</f>
        <v>2</v>
      </c>
      <c r="F42" s="134" t="s">
        <v>76</v>
      </c>
      <c r="G42" s="134" t="s">
        <v>76</v>
      </c>
      <c r="H42" s="134" t="s">
        <v>76</v>
      </c>
      <c r="I42" s="134" t="s">
        <v>77</v>
      </c>
      <c r="J42" s="134" t="s">
        <v>77</v>
      </c>
      <c r="K42" s="134" t="s">
        <v>76</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ht="30" x14ac:dyDescent="0.25">
      <c r="A43" s="1" t="s">
        <v>1248</v>
      </c>
      <c r="B43" s="543" t="s">
        <v>129</v>
      </c>
      <c r="C43" s="733" t="s">
        <v>1745</v>
      </c>
      <c r="D43" s="467" t="s">
        <v>1750</v>
      </c>
      <c r="E43" s="614">
        <f t="shared" si="3"/>
        <v>2</v>
      </c>
      <c r="F43" s="134" t="s">
        <v>77</v>
      </c>
      <c r="G43" s="134" t="s">
        <v>77</v>
      </c>
      <c r="H43" s="134" t="s">
        <v>76</v>
      </c>
      <c r="I43" s="134" t="s">
        <v>76</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ht="30" x14ac:dyDescent="0.25">
      <c r="A44" s="1" t="s">
        <v>1249</v>
      </c>
      <c r="B44" s="543" t="s">
        <v>130</v>
      </c>
      <c r="C44" s="731" t="s">
        <v>1743</v>
      </c>
      <c r="D44" s="467" t="s">
        <v>1739</v>
      </c>
      <c r="E44" s="614">
        <f t="shared" si="3"/>
        <v>2</v>
      </c>
      <c r="F44" s="134" t="s">
        <v>77</v>
      </c>
      <c r="G44" s="134" t="s">
        <v>77</v>
      </c>
      <c r="H44" s="134" t="s">
        <v>76</v>
      </c>
      <c r="I44" s="134" t="s">
        <v>76</v>
      </c>
      <c r="J44" s="134" t="s">
        <v>76</v>
      </c>
      <c r="K44" s="134" t="s">
        <v>76</v>
      </c>
      <c r="L44" s="134" t="s">
        <v>76</v>
      </c>
      <c r="M44" s="134" t="s">
        <v>76</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ht="30" x14ac:dyDescent="0.25">
      <c r="A45" s="1" t="s">
        <v>1250</v>
      </c>
      <c r="B45" s="543" t="s">
        <v>131</v>
      </c>
      <c r="C45" s="731" t="s">
        <v>1756</v>
      </c>
      <c r="D45" s="467" t="s">
        <v>1739</v>
      </c>
      <c r="E45" s="614">
        <f t="shared" si="3"/>
        <v>4</v>
      </c>
      <c r="F45" s="134" t="s">
        <v>77</v>
      </c>
      <c r="G45" s="134" t="s">
        <v>77</v>
      </c>
      <c r="H45" s="134" t="s">
        <v>77</v>
      </c>
      <c r="I45" s="134" t="s">
        <v>76</v>
      </c>
      <c r="J45" s="134" t="s">
        <v>77</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ht="30" x14ac:dyDescent="0.25">
      <c r="A46" s="1" t="s">
        <v>1251</v>
      </c>
      <c r="B46" s="543" t="s">
        <v>132</v>
      </c>
      <c r="C46" s="733" t="s">
        <v>1733</v>
      </c>
      <c r="D46" s="467" t="s">
        <v>1741</v>
      </c>
      <c r="E46" s="614">
        <f t="shared" si="3"/>
        <v>2</v>
      </c>
      <c r="F46" s="134" t="s">
        <v>77</v>
      </c>
      <c r="G46" s="134" t="s">
        <v>77</v>
      </c>
      <c r="H46" s="134" t="s">
        <v>76</v>
      </c>
      <c r="I46" s="134" t="s">
        <v>76</v>
      </c>
      <c r="J46" s="134" t="s">
        <v>76</v>
      </c>
      <c r="K46" s="134" t="s">
        <v>76</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ht="30" x14ac:dyDescent="0.25">
      <c r="A47" s="1" t="s">
        <v>1252</v>
      </c>
      <c r="B47" s="543" t="s">
        <v>133</v>
      </c>
      <c r="C47" s="731" t="s">
        <v>1747</v>
      </c>
      <c r="D47" s="467" t="s">
        <v>1741</v>
      </c>
      <c r="E47" s="614">
        <f t="shared" si="3"/>
        <v>3</v>
      </c>
      <c r="F47" s="134" t="s">
        <v>76</v>
      </c>
      <c r="G47" s="134" t="s">
        <v>76</v>
      </c>
      <c r="H47" s="134" t="s">
        <v>77</v>
      </c>
      <c r="I47" s="134" t="s">
        <v>77</v>
      </c>
      <c r="J47" s="134" t="s">
        <v>77</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25">
      <c r="A48" s="1" t="s">
        <v>1253</v>
      </c>
      <c r="B48" s="543" t="s">
        <v>134</v>
      </c>
      <c r="C48" s="621"/>
      <c r="D48" s="467"/>
      <c r="E48" s="614">
        <f t="shared" si="3"/>
        <v>0</v>
      </c>
      <c r="F48" s="134" t="s">
        <v>76</v>
      </c>
      <c r="G48" s="134" t="s">
        <v>76</v>
      </c>
      <c r="H48" s="134" t="s">
        <v>76</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25">
      <c r="A49" s="1" t="s">
        <v>1254</v>
      </c>
      <c r="B49" s="543" t="s">
        <v>135</v>
      </c>
      <c r="C49" s="621"/>
      <c r="D49" s="467"/>
      <c r="E49" s="614">
        <f t="shared" si="3"/>
        <v>0</v>
      </c>
      <c r="F49" s="134" t="s">
        <v>76</v>
      </c>
      <c r="G49" s="134" t="s">
        <v>76</v>
      </c>
      <c r="H49" s="134" t="s">
        <v>76</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75" thickBot="1" x14ac:dyDescent="0.3">
      <c r="A50" s="1" t="s">
        <v>1255</v>
      </c>
      <c r="B50" s="545" t="s">
        <v>136</v>
      </c>
      <c r="C50" s="622"/>
      <c r="D50" s="617"/>
      <c r="E50" s="618">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2" spans="1:25" x14ac:dyDescent="0.25">
      <c r="E52" s="13"/>
    </row>
    <row r="53" spans="1:25" x14ac:dyDescent="0.25">
      <c r="B53" s="1"/>
      <c r="C53" s="600" t="s">
        <v>1474</v>
      </c>
      <c r="E53" s="13" t="s">
        <v>1740</v>
      </c>
    </row>
    <row r="54" spans="1:25" x14ac:dyDescent="0.25">
      <c r="B54" s="1">
        <v>1</v>
      </c>
      <c r="C54" s="388" t="s">
        <v>1624</v>
      </c>
      <c r="E54" s="13" t="s">
        <v>1751</v>
      </c>
    </row>
    <row r="55" spans="1:25" ht="45" x14ac:dyDescent="0.25">
      <c r="B55" s="1">
        <v>2</v>
      </c>
      <c r="C55" s="312" t="s">
        <v>1479</v>
      </c>
      <c r="E55" s="13" t="s">
        <v>1752</v>
      </c>
    </row>
    <row r="56" spans="1:25" x14ac:dyDescent="0.25">
      <c r="B56" s="1">
        <v>3</v>
      </c>
      <c r="C56" s="312" t="s">
        <v>1326</v>
      </c>
      <c r="E56" s="13"/>
    </row>
    <row r="57" spans="1:25" ht="30" x14ac:dyDescent="0.25">
      <c r="B57" s="1">
        <v>4</v>
      </c>
      <c r="C57" s="312" t="s">
        <v>1327</v>
      </c>
      <c r="E57" s="13"/>
    </row>
    <row r="58" spans="1:25" ht="30" x14ac:dyDescent="0.25">
      <c r="B58" s="1">
        <v>5</v>
      </c>
      <c r="C58" s="312" t="s">
        <v>1328</v>
      </c>
    </row>
    <row r="59" spans="1:25" ht="90" x14ac:dyDescent="0.25">
      <c r="B59" s="1">
        <v>6</v>
      </c>
      <c r="C59" s="312" t="s">
        <v>1478</v>
      </c>
      <c r="D59" s="156"/>
      <c r="E59" s="17"/>
    </row>
    <row r="60" spans="1:25" ht="135" x14ac:dyDescent="0.25">
      <c r="B60" s="13">
        <v>7</v>
      </c>
      <c r="C60" s="312" t="s">
        <v>1678</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39 C19:C28 C14:C17 C41 C36:C37 C48:C50">
      <formula1>0</formula1>
      <formula2>150</formula2>
    </dataValidation>
  </dataValidations>
  <pageMargins left="0.70866141732283472" right="0.70866141732283472" top="0.74803149606299213" bottom="0.74803149606299213" header="0.31496062992125984" footer="0.31496062992125984"/>
  <pageSetup paperSize="9" scale="75" orientation="landscape" horizontalDpi="4294967293"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zoomScaleNormal="100" workbookViewId="0">
      <selection activeCell="C11" sqref="C11"/>
    </sheetView>
  </sheetViews>
  <sheetFormatPr defaultColWidth="9.140625" defaultRowHeight="15" x14ac:dyDescent="0.25"/>
  <cols>
    <col min="1" max="1" width="8.7109375" style="13" customWidth="1"/>
    <col min="2" max="2" width="10.7109375" style="13" customWidth="1"/>
    <col min="3" max="3" width="75.7109375" style="13" customWidth="1"/>
    <col min="4" max="16384" width="9.140625" style="13"/>
  </cols>
  <sheetData>
    <row r="1" spans="1:5" s="38" customFormat="1" ht="18.75" x14ac:dyDescent="0.25">
      <c r="A1" s="36" t="s">
        <v>11</v>
      </c>
      <c r="B1" s="36" t="s">
        <v>399</v>
      </c>
      <c r="C1" s="36"/>
    </row>
    <row r="2" spans="1:5" x14ac:dyDescent="0.25">
      <c r="A2" s="1"/>
      <c r="B2" s="1"/>
      <c r="C2" s="1"/>
    </row>
    <row r="3" spans="1:5" x14ac:dyDescent="0.25">
      <c r="A3" s="1"/>
      <c r="B3" s="140" t="s">
        <v>1272</v>
      </c>
      <c r="C3" s="205" t="str">
        <f>'1'!C8</f>
        <v>ŠIRV</v>
      </c>
    </row>
    <row r="4" spans="1:5" customFormat="1" ht="15.75" thickBot="1" x14ac:dyDescent="0.3"/>
    <row r="5" spans="1:5" x14ac:dyDescent="0.25">
      <c r="A5" s="1"/>
      <c r="B5" s="318">
        <v>1</v>
      </c>
      <c r="C5" s="321">
        <v>2</v>
      </c>
    </row>
    <row r="6" spans="1:5" ht="30" x14ac:dyDescent="0.25">
      <c r="A6" s="1"/>
      <c r="B6" s="362" t="s">
        <v>75</v>
      </c>
      <c r="C6" s="542" t="s">
        <v>26</v>
      </c>
      <c r="E6" s="138"/>
    </row>
    <row r="7" spans="1:5" ht="30" x14ac:dyDescent="0.25">
      <c r="A7" s="1" t="s">
        <v>12</v>
      </c>
      <c r="B7" s="543" t="s">
        <v>55</v>
      </c>
      <c r="C7" s="544" t="s">
        <v>1761</v>
      </c>
      <c r="E7" s="43"/>
    </row>
    <row r="8" spans="1:5" ht="30" x14ac:dyDescent="0.25">
      <c r="A8" s="1" t="s">
        <v>13</v>
      </c>
      <c r="B8" s="543" t="s">
        <v>56</v>
      </c>
      <c r="C8" s="544" t="s">
        <v>1721</v>
      </c>
      <c r="E8" s="43"/>
    </row>
    <row r="9" spans="1:5" ht="30" x14ac:dyDescent="0.25">
      <c r="A9" s="1" t="s">
        <v>14</v>
      </c>
      <c r="B9" s="543" t="s">
        <v>57</v>
      </c>
      <c r="C9" s="544" t="s">
        <v>1758</v>
      </c>
      <c r="E9" s="43"/>
    </row>
    <row r="10" spans="1:5" ht="30" x14ac:dyDescent="0.25">
      <c r="A10" s="1" t="s">
        <v>165</v>
      </c>
      <c r="B10" s="543" t="s">
        <v>58</v>
      </c>
      <c r="C10" s="544" t="s">
        <v>1759</v>
      </c>
      <c r="E10" s="43"/>
    </row>
    <row r="11" spans="1:5" ht="30" x14ac:dyDescent="0.25">
      <c r="A11" s="1" t="s">
        <v>1200</v>
      </c>
      <c r="B11" s="543" t="s">
        <v>59</v>
      </c>
      <c r="C11" s="544" t="s">
        <v>1760</v>
      </c>
      <c r="E11" s="43"/>
    </row>
    <row r="12" spans="1:5" x14ac:dyDescent="0.25">
      <c r="A12" s="1" t="s">
        <v>1201</v>
      </c>
      <c r="B12" s="543" t="s">
        <v>60</v>
      </c>
      <c r="C12" s="544"/>
      <c r="E12" s="43"/>
    </row>
    <row r="13" spans="1:5" ht="15.75" x14ac:dyDescent="0.25">
      <c r="A13" s="1" t="s">
        <v>1202</v>
      </c>
      <c r="B13" s="543" t="s">
        <v>61</v>
      </c>
      <c r="C13" s="730"/>
      <c r="E13" s="43"/>
    </row>
    <row r="14" spans="1:5" x14ac:dyDescent="0.25">
      <c r="A14" s="1" t="s">
        <v>1203</v>
      </c>
      <c r="B14" s="543" t="s">
        <v>62</v>
      </c>
      <c r="C14" s="544"/>
      <c r="E14" s="43"/>
    </row>
    <row r="15" spans="1:5" x14ac:dyDescent="0.25">
      <c r="A15" s="1" t="s">
        <v>1204</v>
      </c>
      <c r="B15" s="543" t="s">
        <v>63</v>
      </c>
      <c r="C15" s="544"/>
      <c r="E15" s="43"/>
    </row>
    <row r="16" spans="1:5" x14ac:dyDescent="0.25">
      <c r="A16" s="1" t="s">
        <v>1205</v>
      </c>
      <c r="B16" s="543" t="s">
        <v>64</v>
      </c>
      <c r="C16" s="544"/>
      <c r="E16" s="43"/>
    </row>
    <row r="17" spans="1:3" x14ac:dyDescent="0.25">
      <c r="A17" s="1" t="s">
        <v>1206</v>
      </c>
      <c r="B17" s="543" t="s">
        <v>65</v>
      </c>
      <c r="C17" s="544"/>
    </row>
    <row r="18" spans="1:3" x14ac:dyDescent="0.25">
      <c r="A18" s="1" t="s">
        <v>1207</v>
      </c>
      <c r="B18" s="543" t="s">
        <v>66</v>
      </c>
      <c r="C18" s="544"/>
    </row>
    <row r="19" spans="1:3" x14ac:dyDescent="0.25">
      <c r="A19" s="1" t="s">
        <v>1208</v>
      </c>
      <c r="B19" s="543" t="s">
        <v>67</v>
      </c>
      <c r="C19" s="544"/>
    </row>
    <row r="20" spans="1:3" x14ac:dyDescent="0.25">
      <c r="A20" s="1" t="s">
        <v>1209</v>
      </c>
      <c r="B20" s="543" t="s">
        <v>68</v>
      </c>
      <c r="C20" s="544"/>
    </row>
    <row r="21" spans="1:3" x14ac:dyDescent="0.25">
      <c r="A21" s="1" t="s">
        <v>1210</v>
      </c>
      <c r="B21" s="543" t="s">
        <v>69</v>
      </c>
      <c r="C21" s="544"/>
    </row>
    <row r="22" spans="1:3" x14ac:dyDescent="0.25">
      <c r="A22" s="1" t="s">
        <v>1211</v>
      </c>
      <c r="B22" s="543" t="s">
        <v>70</v>
      </c>
      <c r="C22" s="544"/>
    </row>
    <row r="23" spans="1:3" x14ac:dyDescent="0.25">
      <c r="A23" s="1" t="s">
        <v>1212</v>
      </c>
      <c r="B23" s="543" t="s">
        <v>71</v>
      </c>
      <c r="C23" s="544"/>
    </row>
    <row r="24" spans="1:3" x14ac:dyDescent="0.25">
      <c r="A24" s="1" t="s">
        <v>1213</v>
      </c>
      <c r="B24" s="543" t="s">
        <v>72</v>
      </c>
      <c r="C24" s="544"/>
    </row>
    <row r="25" spans="1:3" x14ac:dyDescent="0.25">
      <c r="A25" s="1" t="s">
        <v>1214</v>
      </c>
      <c r="B25" s="543" t="s">
        <v>73</v>
      </c>
      <c r="C25" s="544"/>
    </row>
    <row r="26" spans="1:3" ht="15.75" thickBot="1" x14ac:dyDescent="0.3">
      <c r="A26" s="1" t="s">
        <v>1215</v>
      </c>
      <c r="B26" s="545" t="s">
        <v>74</v>
      </c>
      <c r="C26" s="546"/>
    </row>
    <row r="29" spans="1:3" x14ac:dyDescent="0.25">
      <c r="B29" s="1"/>
      <c r="C29" s="360" t="s">
        <v>1480</v>
      </c>
    </row>
    <row r="30" spans="1:3" ht="30" x14ac:dyDescent="0.25">
      <c r="B30" s="1">
        <v>1</v>
      </c>
      <c r="C30" s="335" t="s">
        <v>1484</v>
      </c>
    </row>
    <row r="31" spans="1:3" ht="45" x14ac:dyDescent="0.25">
      <c r="B31" s="1">
        <v>2</v>
      </c>
      <c r="C31" s="335" t="s">
        <v>1483</v>
      </c>
    </row>
    <row r="32" spans="1:3" ht="30" x14ac:dyDescent="0.25">
      <c r="B32" s="1">
        <v>3</v>
      </c>
      <c r="C32" s="335" t="s">
        <v>1485</v>
      </c>
    </row>
    <row r="33" spans="2:3" ht="165" x14ac:dyDescent="0.25">
      <c r="B33" s="1">
        <v>4</v>
      </c>
      <c r="C33" s="335" t="s">
        <v>1599</v>
      </c>
    </row>
    <row r="34" spans="2:3" ht="30" x14ac:dyDescent="0.25">
      <c r="B34" s="13">
        <v>5</v>
      </c>
      <c r="C34" s="335" t="s">
        <v>1654</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7:C12 C14:C26">
      <formula1>0</formula1>
      <formula2>150</formula2>
    </dataValidation>
  </dataValidations>
  <pageMargins left="0.7" right="0.7" top="0.75" bottom="0.75" header="0.3" footer="0.3"/>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0"/>
  <sheetViews>
    <sheetView zoomScaleNormal="100" workbookViewId="0">
      <pane xSplit="3" ySplit="7" topLeftCell="G17" activePane="bottomRight" state="frozen"/>
      <selection pane="topRight"/>
      <selection pane="bottomLeft"/>
      <selection pane="bottomRight" activeCell="G19" sqref="G19"/>
    </sheetView>
  </sheetViews>
  <sheetFormatPr defaultColWidth="6.7109375" defaultRowHeight="15" x14ac:dyDescent="0.25"/>
  <cols>
    <col min="1" max="1" width="8.7109375" style="2" customWidth="1"/>
    <col min="2" max="3" width="50.7109375" style="1" customWidth="1"/>
    <col min="4" max="4" width="50.7109375" style="41" customWidth="1"/>
    <col min="5" max="14" width="50.5703125" style="2" customWidth="1"/>
    <col min="15" max="24" width="50.7109375" style="2" customWidth="1"/>
    <col min="25" max="16384" width="6.7109375" style="1"/>
  </cols>
  <sheetData>
    <row r="1" spans="1:24" s="42" customFormat="1" ht="18.75" x14ac:dyDescent="0.25">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25">
      <c r="A3" s="1"/>
      <c r="B3" s="140" t="s">
        <v>1272</v>
      </c>
      <c r="C3" s="140"/>
      <c r="D3" s="205" t="str">
        <f>'1'!C8</f>
        <v>ŠIRV</v>
      </c>
    </row>
    <row r="4" spans="1:24" customFormat="1" x14ac:dyDescent="0.25">
      <c r="D4" s="41"/>
    </row>
    <row r="5" spans="1:24" x14ac:dyDescent="0.25">
      <c r="B5" s="224">
        <v>1</v>
      </c>
      <c r="C5" s="223" t="s">
        <v>1486</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60" x14ac:dyDescent="0.25">
      <c r="A6" s="139"/>
      <c r="B6" s="128"/>
      <c r="C6" s="469" t="s">
        <v>1299</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45" x14ac:dyDescent="0.25">
      <c r="A7" s="2" t="s">
        <v>16</v>
      </c>
      <c r="B7" s="124" t="s">
        <v>26</v>
      </c>
      <c r="C7" s="469" t="s">
        <v>1297</v>
      </c>
      <c r="D7" s="141" t="str">
        <f>'2'!F7</f>
        <v>Kurti darbo vietas ir sudaryti palankias sąlygas sumanaus verslo plėtrai ir ekonomikos augimui VVG teritorijoje</v>
      </c>
      <c r="E7" s="141" t="str">
        <f>'2'!G7</f>
        <v>Pritaikyti  VVG teritorijos kraštovaizdžius ir didelės vertės kultūros ir gamtos paveldą turizmo srautų didinimui, ekosisteminių paslaugų gerinimui</v>
      </c>
      <c r="F7" s="141" t="str">
        <f>'2'!H7</f>
        <v xml:space="preserve">Gerinti viešosios infrastruktūros prieinamumą ir kokybę bei jos pritaikymą gyventojų sveikatingumui ir laisvalaikiui skirtoms veikloms </v>
      </c>
      <c r="G7" s="141" t="str">
        <f>'2'!I7</f>
        <v>Didinti paslaugų prieinamumą socialiai pažeidžiamoms gyventojų grupėms, sudarant galimybes naujų socialinių paslaugų teikimui</v>
      </c>
      <c r="H7" s="141" t="str">
        <f>'2'!J7</f>
        <v xml:space="preserve">Užtikrinti NVO iniciatyvų tęstinumą, sudarant galimybes skatinti verslumą, aplinkosauginės sąvimonės ugdymą, sveikos gyvensenos propagavimą   </v>
      </c>
      <c r="I7" s="141">
        <f>'2'!K7</f>
        <v>0</v>
      </c>
      <c r="J7" s="141">
        <f>'2'!L7</f>
        <v>0</v>
      </c>
      <c r="K7" s="141">
        <f>'2'!M7</f>
        <v>0</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65" x14ac:dyDescent="0.25">
      <c r="A8" s="2" t="s">
        <v>17</v>
      </c>
      <c r="B8" s="124" t="s">
        <v>262</v>
      </c>
      <c r="C8" s="469" t="s">
        <v>1308</v>
      </c>
      <c r="D8" s="145" t="s">
        <v>1766</v>
      </c>
      <c r="E8" s="145" t="s">
        <v>1781</v>
      </c>
      <c r="F8" s="145" t="s">
        <v>1774</v>
      </c>
      <c r="G8" s="145" t="s">
        <v>1785</v>
      </c>
      <c r="H8" s="145" t="s">
        <v>1782</v>
      </c>
      <c r="I8" s="145"/>
      <c r="J8" s="145"/>
      <c r="K8" s="145"/>
      <c r="L8" s="145"/>
      <c r="M8" s="145"/>
      <c r="N8" s="145"/>
      <c r="O8" s="145"/>
      <c r="P8" s="145"/>
      <c r="Q8" s="145"/>
      <c r="R8" s="145"/>
      <c r="S8" s="145"/>
      <c r="T8" s="145"/>
      <c r="U8" s="145"/>
      <c r="V8" s="145"/>
      <c r="W8" s="145"/>
      <c r="X8" s="1"/>
    </row>
    <row r="9" spans="1:24" ht="150" x14ac:dyDescent="0.25">
      <c r="A9" s="2" t="s">
        <v>79</v>
      </c>
      <c r="B9" s="124" t="s">
        <v>263</v>
      </c>
      <c r="C9" s="469" t="s">
        <v>1303</v>
      </c>
      <c r="D9" s="145" t="s">
        <v>1770</v>
      </c>
      <c r="E9" s="145" t="s">
        <v>1783</v>
      </c>
      <c r="F9" s="145" t="s">
        <v>1784</v>
      </c>
      <c r="G9" s="145" t="s">
        <v>1786</v>
      </c>
      <c r="H9" s="145" t="s">
        <v>1780</v>
      </c>
      <c r="I9" s="145"/>
      <c r="J9" s="145"/>
      <c r="K9" s="145"/>
      <c r="L9" s="145"/>
      <c r="M9" s="145"/>
      <c r="N9" s="145"/>
      <c r="O9" s="145"/>
      <c r="P9" s="145"/>
      <c r="Q9" s="145"/>
      <c r="R9" s="145"/>
      <c r="S9" s="145"/>
      <c r="T9" s="145"/>
      <c r="U9" s="145"/>
      <c r="V9" s="145"/>
      <c r="W9" s="145"/>
      <c r="X9" s="1"/>
    </row>
    <row r="10" spans="1:24" ht="75" x14ac:dyDescent="0.25">
      <c r="A10" s="2" t="s">
        <v>80</v>
      </c>
      <c r="B10" s="124" t="s">
        <v>365</v>
      </c>
      <c r="C10" s="469" t="s">
        <v>1304</v>
      </c>
      <c r="D10" s="145"/>
      <c r="E10" s="145"/>
      <c r="F10" s="145"/>
      <c r="G10" s="145"/>
      <c r="H10" s="145"/>
      <c r="I10" s="145"/>
      <c r="J10" s="145"/>
      <c r="K10" s="145"/>
      <c r="L10" s="145"/>
      <c r="M10" s="145"/>
      <c r="N10" s="145"/>
      <c r="O10" s="145"/>
      <c r="P10" s="145"/>
      <c r="Q10" s="145"/>
      <c r="R10" s="145"/>
      <c r="S10" s="145"/>
      <c r="T10" s="145"/>
      <c r="U10" s="145"/>
      <c r="V10" s="145"/>
      <c r="W10" s="145"/>
      <c r="X10" s="1"/>
    </row>
    <row r="11" spans="1:24" ht="150" x14ac:dyDescent="0.25">
      <c r="A11" s="2" t="s">
        <v>81</v>
      </c>
      <c r="B11" s="124" t="s">
        <v>264</v>
      </c>
      <c r="C11" s="469" t="s">
        <v>1305</v>
      </c>
      <c r="D11" s="145" t="s">
        <v>1769</v>
      </c>
      <c r="E11" s="145" t="s">
        <v>1777</v>
      </c>
      <c r="F11" s="145" t="s">
        <v>1772</v>
      </c>
      <c r="G11" s="145" t="s">
        <v>1776</v>
      </c>
      <c r="H11" s="145" t="s">
        <v>1779</v>
      </c>
      <c r="I11" s="145"/>
      <c r="J11" s="145"/>
      <c r="K11" s="145"/>
      <c r="L11" s="145"/>
      <c r="M11" s="145"/>
      <c r="N11" s="145"/>
      <c r="O11" s="145"/>
      <c r="P11" s="145"/>
      <c r="Q11" s="145"/>
      <c r="R11" s="145"/>
      <c r="S11" s="145"/>
      <c r="T11" s="145"/>
      <c r="U11" s="145"/>
      <c r="V11" s="145"/>
      <c r="W11" s="145"/>
      <c r="X11" s="1"/>
    </row>
    <row r="12" spans="1:24" ht="90" x14ac:dyDescent="0.25">
      <c r="A12" s="2" t="s">
        <v>82</v>
      </c>
      <c r="B12" s="124" t="s">
        <v>265</v>
      </c>
      <c r="C12" s="469" t="s">
        <v>1306</v>
      </c>
      <c r="D12" s="145" t="s">
        <v>1767</v>
      </c>
      <c r="E12" s="145" t="s">
        <v>1768</v>
      </c>
      <c r="F12" s="145" t="s">
        <v>1771</v>
      </c>
      <c r="G12" s="145" t="s">
        <v>1775</v>
      </c>
      <c r="H12" s="145" t="s">
        <v>1778</v>
      </c>
      <c r="I12" s="145"/>
      <c r="J12" s="145"/>
      <c r="K12" s="145"/>
      <c r="L12" s="145"/>
      <c r="M12" s="145"/>
      <c r="N12" s="145"/>
      <c r="O12" s="145"/>
      <c r="P12" s="145"/>
      <c r="Q12" s="145"/>
      <c r="R12" s="145"/>
      <c r="S12" s="145"/>
      <c r="T12" s="145"/>
      <c r="U12" s="145"/>
      <c r="V12" s="145"/>
      <c r="W12" s="145"/>
      <c r="X12" s="1"/>
    </row>
    <row r="13" spans="1:24" ht="45" x14ac:dyDescent="0.25">
      <c r="A13" s="2" t="s">
        <v>83</v>
      </c>
      <c r="B13" s="124" t="s">
        <v>255</v>
      </c>
      <c r="C13" s="469" t="s">
        <v>1298</v>
      </c>
      <c r="D13" s="142">
        <f>COUNTIFS('9'!E$8:E$27,"taip")</f>
        <v>1</v>
      </c>
      <c r="E13" s="142">
        <f>COUNTIFS('9'!F$8:F$27,"taip")</f>
        <v>1</v>
      </c>
      <c r="F13" s="142">
        <f>COUNTIFS('9'!G$8:G$27,"taip")</f>
        <v>1</v>
      </c>
      <c r="G13" s="142">
        <f>COUNTIFS('9'!H$8:H$27,"taip")</f>
        <v>2</v>
      </c>
      <c r="H13" s="142">
        <f>COUNTIFS('9'!I$8:I$27,"taip")</f>
        <v>1</v>
      </c>
      <c r="I13" s="142">
        <f>COUNTIFS('9'!J$8:J$27,"taip")</f>
        <v>0</v>
      </c>
      <c r="J13" s="142">
        <f>COUNTIFS('9'!K$8:K$27,"taip")</f>
        <v>0</v>
      </c>
      <c r="K13" s="142">
        <f>COUNTIFS('9'!L$8:L$27,"taip")</f>
        <v>0</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5" x14ac:dyDescent="0.25">
      <c r="A14" s="2" t="s">
        <v>84</v>
      </c>
      <c r="B14" s="125" t="s">
        <v>256</v>
      </c>
      <c r="C14" s="469" t="s">
        <v>1307</v>
      </c>
      <c r="D14" s="143" t="s">
        <v>1713</v>
      </c>
      <c r="E14" s="143" t="s">
        <v>1713</v>
      </c>
      <c r="F14" s="143" t="s">
        <v>1716</v>
      </c>
      <c r="G14" s="143" t="s">
        <v>1715</v>
      </c>
      <c r="H14" s="143" t="s">
        <v>1716</v>
      </c>
      <c r="I14" s="143"/>
      <c r="J14" s="143"/>
      <c r="K14" s="143" t="s">
        <v>1097</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30" x14ac:dyDescent="0.25">
      <c r="A15" s="2" t="s">
        <v>85</v>
      </c>
      <c r="B15" s="125" t="s">
        <v>257</v>
      </c>
      <c r="C15" s="469" t="s">
        <v>1300</v>
      </c>
      <c r="D15" s="143" t="s">
        <v>1714</v>
      </c>
      <c r="E15" s="143" t="s">
        <v>1714</v>
      </c>
      <c r="F15" s="143"/>
      <c r="G15" s="143" t="s">
        <v>1714</v>
      </c>
      <c r="H15" s="143"/>
      <c r="I15" s="143"/>
      <c r="J15" s="143"/>
      <c r="K15" s="143" t="s">
        <v>1097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30" x14ac:dyDescent="0.25">
      <c r="A16" s="2" t="s">
        <v>86</v>
      </c>
      <c r="B16" s="125" t="s">
        <v>258</v>
      </c>
      <c r="C16" s="469" t="s">
        <v>1300</v>
      </c>
      <c r="D16" s="143"/>
      <c r="E16" s="143"/>
      <c r="F16" s="143"/>
      <c r="G16" s="143" t="s">
        <v>1123</v>
      </c>
      <c r="H16" s="143"/>
      <c r="I16" s="143"/>
      <c r="J16" s="143"/>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60" x14ac:dyDescent="0.25">
      <c r="A17" s="2" t="s">
        <v>87</v>
      </c>
      <c r="B17" s="125" t="s">
        <v>1301</v>
      </c>
      <c r="C17" s="469" t="s">
        <v>1597</v>
      </c>
      <c r="D17" s="144" t="s">
        <v>76</v>
      </c>
      <c r="E17" s="144" t="s">
        <v>76</v>
      </c>
      <c r="F17" s="144" t="s">
        <v>76</v>
      </c>
      <c r="G17" s="144" t="s">
        <v>76</v>
      </c>
      <c r="H17" s="144" t="s">
        <v>76</v>
      </c>
      <c r="I17" s="144" t="s">
        <v>76</v>
      </c>
      <c r="J17" s="144" t="s">
        <v>76</v>
      </c>
      <c r="K17" s="144" t="s">
        <v>76</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60" x14ac:dyDescent="0.25">
      <c r="A18" s="2" t="s">
        <v>88</v>
      </c>
      <c r="B18" s="125" t="s">
        <v>1302</v>
      </c>
      <c r="C18" s="581" t="str">
        <f>$C$17</f>
        <v>Pasirinkite iš sąrašo (taip arba ne). Sąsaja nėra privaloma. Iš anksto nurodyta reikšmė "Ne". Pasirinkimas "Taip" reiškia, kad tenkinant poreikį bus siekiama atitinkamo rezultato rodiklio.</v>
      </c>
      <c r="D18" s="144" t="s">
        <v>77</v>
      </c>
      <c r="E18" s="144" t="s">
        <v>76</v>
      </c>
      <c r="F18" s="144" t="s">
        <v>77</v>
      </c>
      <c r="G18" s="144" t="s">
        <v>77</v>
      </c>
      <c r="H18" s="144" t="s">
        <v>76</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60" x14ac:dyDescent="0.25">
      <c r="A19" s="2" t="s">
        <v>89</v>
      </c>
      <c r="B19" s="125" t="s">
        <v>1195</v>
      </c>
      <c r="C19" s="581" t="str">
        <f>$C$17</f>
        <v>Pasirinkite iš sąrašo (taip arba ne). Sąsaja nėra privaloma. Iš anksto nurodyta reikšmė "Ne". Pasirinkimas "Taip" reiškia, kad tenkinant poreikį bus siekiama atitinkamo rezultato rodiklio.</v>
      </c>
      <c r="D19" s="144" t="s">
        <v>77</v>
      </c>
      <c r="E19" s="144" t="s">
        <v>77</v>
      </c>
      <c r="F19" s="144" t="s">
        <v>76</v>
      </c>
      <c r="G19" s="144" t="s">
        <v>77</v>
      </c>
      <c r="H19" s="144" t="s">
        <v>76</v>
      </c>
      <c r="I19" s="144" t="s">
        <v>76</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60" x14ac:dyDescent="0.25">
      <c r="A20" s="2" t="s">
        <v>90</v>
      </c>
      <c r="B20" s="125" t="s">
        <v>1196</v>
      </c>
      <c r="C20" s="581" t="str">
        <f>$C$17</f>
        <v>Pasirinkite iš sąrašo (taip arba ne). Sąsaja nėra privaloma. Iš anksto nurodyta reikšmė "Ne". Pasirinkimas "Taip" reiškia, kad tenkinant poreikį bus siekiama atitinkamo rezultato rodiklio.</v>
      </c>
      <c r="D20" s="144" t="s">
        <v>76</v>
      </c>
      <c r="E20" s="144" t="s">
        <v>77</v>
      </c>
      <c r="F20" s="144" t="s">
        <v>77</v>
      </c>
      <c r="G20" s="144" t="s">
        <v>76</v>
      </c>
      <c r="H20" s="144" t="s">
        <v>77</v>
      </c>
      <c r="I20" s="144" t="s">
        <v>76</v>
      </c>
      <c r="J20" s="144" t="s">
        <v>76</v>
      </c>
      <c r="K20" s="144" t="s">
        <v>76</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60" x14ac:dyDescent="0.25">
      <c r="A21" s="2" t="s">
        <v>91</v>
      </c>
      <c r="B21" s="125" t="s">
        <v>1197</v>
      </c>
      <c r="C21" s="581" t="str">
        <f>$C$17</f>
        <v>Pasirinkite iš sąrašo (taip arba ne). Sąsaja nėra privaloma. Iš anksto nurodyta reikšmė "Ne". Pasirinkimas "Taip" reiškia, kad tenkinant poreikį bus siekiama atitinkamo rezultato rodiklio.</v>
      </c>
      <c r="D21" s="144" t="s">
        <v>76</v>
      </c>
      <c r="E21" s="144" t="s">
        <v>76</v>
      </c>
      <c r="F21" s="144" t="s">
        <v>76</v>
      </c>
      <c r="G21" s="144" t="s">
        <v>77</v>
      </c>
      <c r="H21" s="144" t="s">
        <v>76</v>
      </c>
      <c r="I21" s="144" t="s">
        <v>76</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25">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25">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25">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25">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25">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25">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25">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25">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25">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formula1>0</formula1>
      <formula2>500</formula2>
    </dataValidation>
    <dataValidation type="textLength" allowBlank="1" showInputMessage="1" showErrorMessage="1" prompt="Maksimalus simbolių skaičius - 300." sqref="D12:W12">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verticalDpi="0"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Sąrašai!$A$23:$A$24</xm:f>
          </x14:formula1>
          <xm:sqref>D17:W21</xm:sqref>
        </x14:dataValidation>
        <x14:dataValidation type="list" allowBlank="1" showInputMessage="1" showErrorMessage="1">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6" zoomScaleNormal="100" workbookViewId="0">
      <selection activeCell="C14" sqref="C14"/>
    </sheetView>
  </sheetViews>
  <sheetFormatPr defaultColWidth="9.140625" defaultRowHeight="15" x14ac:dyDescent="0.25"/>
  <cols>
    <col min="1" max="1" width="8.7109375" style="106" customWidth="1"/>
    <col min="2" max="2" width="18.7109375" style="13" customWidth="1"/>
    <col min="3" max="3" width="70.7109375" style="13" customWidth="1"/>
    <col min="4" max="7" width="15.7109375" style="13" customWidth="1"/>
    <col min="8" max="8" width="20.7109375" style="13" customWidth="1"/>
    <col min="9" max="16384" width="9.140625" style="13"/>
  </cols>
  <sheetData>
    <row r="1" spans="1:7" s="38" customFormat="1" ht="18.75" x14ac:dyDescent="0.25">
      <c r="A1" s="169" t="s">
        <v>18</v>
      </c>
      <c r="B1" s="36" t="s">
        <v>385</v>
      </c>
      <c r="C1" s="36"/>
      <c r="D1" s="36"/>
      <c r="E1" s="36"/>
    </row>
    <row r="2" spans="1:7" x14ac:dyDescent="0.25">
      <c r="A2" s="105"/>
      <c r="B2" s="1"/>
      <c r="C2" s="1"/>
      <c r="D2" s="1"/>
      <c r="E2" s="1"/>
    </row>
    <row r="3" spans="1:7" x14ac:dyDescent="0.25">
      <c r="A3" s="1"/>
      <c r="B3" s="140" t="s">
        <v>1272</v>
      </c>
      <c r="C3" s="205" t="str">
        <f>'1'!C8</f>
        <v>ŠIRV</v>
      </c>
    </row>
    <row r="4" spans="1:7" s="1" customFormat="1" ht="15.75" thickBot="1" x14ac:dyDescent="0.3"/>
    <row r="5" spans="1:7" x14ac:dyDescent="0.25">
      <c r="A5" s="105"/>
      <c r="B5" s="318">
        <v>1</v>
      </c>
      <c r="C5" s="319">
        <v>2</v>
      </c>
      <c r="D5" s="321">
        <v>3</v>
      </c>
      <c r="E5" s="162">
        <v>4</v>
      </c>
      <c r="F5" s="259">
        <v>5</v>
      </c>
      <c r="G5" s="259">
        <v>6</v>
      </c>
    </row>
    <row r="6" spans="1:7" s="15" customFormat="1" ht="75" x14ac:dyDescent="0.25">
      <c r="A6" s="105"/>
      <c r="B6" s="505"/>
      <c r="C6" s="20" t="s">
        <v>253</v>
      </c>
      <c r="D6" s="506" t="s">
        <v>380</v>
      </c>
      <c r="E6" s="22" t="s">
        <v>166</v>
      </c>
      <c r="F6" s="22" t="s">
        <v>1501</v>
      </c>
      <c r="G6" s="22" t="s">
        <v>1503</v>
      </c>
    </row>
    <row r="7" spans="1:7" s="15" customFormat="1" ht="18.75" x14ac:dyDescent="0.25">
      <c r="A7" s="105" t="s">
        <v>259</v>
      </c>
      <c r="B7" s="507" t="s">
        <v>222</v>
      </c>
      <c r="C7" s="636" t="s">
        <v>382</v>
      </c>
      <c r="D7" s="508"/>
      <c r="E7" s="27"/>
      <c r="F7" s="27"/>
      <c r="G7" s="27"/>
    </row>
    <row r="8" spans="1:7" ht="45" x14ac:dyDescent="0.25">
      <c r="A8" s="105" t="s">
        <v>714</v>
      </c>
      <c r="B8" s="509" t="s">
        <v>1257</v>
      </c>
      <c r="C8" s="125" t="s">
        <v>381</v>
      </c>
      <c r="D8" s="510" t="s">
        <v>77</v>
      </c>
      <c r="E8" s="146">
        <f>COUNTIFS('8'!$E$7:$E$26,"taip")</f>
        <v>4</v>
      </c>
      <c r="F8" s="146">
        <f>COUNTIFS('10'!$D$11:$W$11,C8)</f>
        <v>4</v>
      </c>
      <c r="G8" s="472"/>
    </row>
    <row r="9" spans="1:7" ht="30" x14ac:dyDescent="0.25">
      <c r="A9" s="105" t="s">
        <v>715</v>
      </c>
      <c r="B9" s="509" t="s">
        <v>1256</v>
      </c>
      <c r="C9" s="125" t="s">
        <v>373</v>
      </c>
      <c r="D9" s="511" t="s">
        <v>76</v>
      </c>
      <c r="E9" s="147">
        <f>COUNTIFS('8'!$F$7:$F$26,"taip")</f>
        <v>0</v>
      </c>
      <c r="F9" s="147">
        <f>COUNTIFS('10'!$D$11:$W$11,C9)</f>
        <v>0</v>
      </c>
      <c r="G9" s="473"/>
    </row>
    <row r="10" spans="1:7" s="15" customFormat="1" ht="37.5" x14ac:dyDescent="0.25">
      <c r="A10" s="105" t="s">
        <v>260</v>
      </c>
      <c r="B10" s="512" t="s">
        <v>1199</v>
      </c>
      <c r="C10" s="637" t="s">
        <v>384</v>
      </c>
      <c r="D10" s="513"/>
      <c r="E10" s="31"/>
      <c r="F10" s="31"/>
      <c r="G10" s="31"/>
    </row>
    <row r="11" spans="1:7" ht="45" x14ac:dyDescent="0.25">
      <c r="A11" s="105" t="s">
        <v>716</v>
      </c>
      <c r="B11" s="509" t="s">
        <v>1258</v>
      </c>
      <c r="C11" s="125" t="s">
        <v>375</v>
      </c>
      <c r="D11" s="514" t="s">
        <v>77</v>
      </c>
      <c r="E11" s="147">
        <f>COUNTIFS('8'!$G$7:$G$26,"taip")</f>
        <v>4</v>
      </c>
      <c r="F11" s="147">
        <f>COUNTIFS('10'!$D$11:$W$11,C11)</f>
        <v>0</v>
      </c>
      <c r="G11" s="147">
        <f>COUNTIFS('10'!$D$12:$W$12,"Taip")</f>
        <v>4</v>
      </c>
    </row>
    <row r="12" spans="1:7" ht="45" x14ac:dyDescent="0.25">
      <c r="A12" s="105" t="s">
        <v>717</v>
      </c>
      <c r="B12" s="509" t="s">
        <v>1259</v>
      </c>
      <c r="C12" s="125" t="s">
        <v>376</v>
      </c>
      <c r="D12" s="514" t="s">
        <v>76</v>
      </c>
      <c r="E12" s="147">
        <f>COUNTIFS('8'!$H$7:H$26,"taip")</f>
        <v>0</v>
      </c>
      <c r="F12" s="147">
        <f>COUNTIFS('10'!$D$11:$W$11,C12)</f>
        <v>0</v>
      </c>
      <c r="G12" s="147">
        <f>COUNTIFS('10'!$D$13:$W$13,"Taip")</f>
        <v>0</v>
      </c>
    </row>
    <row r="13" spans="1:7" ht="30" x14ac:dyDescent="0.25">
      <c r="A13" s="105" t="s">
        <v>718</v>
      </c>
      <c r="B13" s="509" t="s">
        <v>1260</v>
      </c>
      <c r="C13" s="125" t="s">
        <v>377</v>
      </c>
      <c r="D13" s="514" t="s">
        <v>76</v>
      </c>
      <c r="E13" s="147">
        <f>COUNTIFS('8'!$I$7:$I$26,"taip")</f>
        <v>0</v>
      </c>
      <c r="F13" s="147">
        <f>COUNTIFS('10'!$D$11:$W$11,C13)</f>
        <v>0</v>
      </c>
      <c r="G13" s="147">
        <f>COUNTIFS('10'!$D$14:$W$14,"Taip")</f>
        <v>0</v>
      </c>
    </row>
    <row r="14" spans="1:7" ht="45" x14ac:dyDescent="0.25">
      <c r="A14" s="105" t="s">
        <v>719</v>
      </c>
      <c r="B14" s="509" t="s">
        <v>1261</v>
      </c>
      <c r="C14" s="125" t="s">
        <v>1499</v>
      </c>
      <c r="D14" s="514" t="s">
        <v>77</v>
      </c>
      <c r="E14" s="147">
        <f>COUNTIFS('8'!$J$7:$J$26,"taip")</f>
        <v>4</v>
      </c>
      <c r="F14" s="147">
        <f>COUNTIFS('10'!$D$11:$W$11,C14)</f>
        <v>0</v>
      </c>
      <c r="G14" s="147">
        <f>COUNTIFS('10'!$D$15:$W$15,"Taip")</f>
        <v>4</v>
      </c>
    </row>
    <row r="15" spans="1:7" s="15" customFormat="1" ht="18.75" x14ac:dyDescent="0.25">
      <c r="A15" s="105" t="s">
        <v>261</v>
      </c>
      <c r="B15" s="512" t="s">
        <v>223</v>
      </c>
      <c r="C15" s="638" t="s">
        <v>383</v>
      </c>
      <c r="D15" s="515"/>
      <c r="E15" s="148"/>
      <c r="F15" s="148"/>
      <c r="G15" s="148"/>
    </row>
    <row r="16" spans="1:7" ht="60" x14ac:dyDescent="0.25">
      <c r="A16" s="105" t="s">
        <v>720</v>
      </c>
      <c r="B16" s="509" t="s">
        <v>1262</v>
      </c>
      <c r="C16" s="125" t="s">
        <v>371</v>
      </c>
      <c r="D16" s="514" t="s">
        <v>76</v>
      </c>
      <c r="E16" s="234">
        <f>COUNTIFS('8'!$K$7:$K$26,"taip")</f>
        <v>0</v>
      </c>
      <c r="F16" s="35">
        <f>COUNTIFS('10'!$D$11:$W$11,C16)</f>
        <v>0</v>
      </c>
      <c r="G16" s="25"/>
    </row>
    <row r="17" spans="1:7" ht="45" x14ac:dyDescent="0.25">
      <c r="A17" s="105" t="s">
        <v>721</v>
      </c>
      <c r="B17" s="509" t="s">
        <v>1263</v>
      </c>
      <c r="C17" s="125" t="s">
        <v>372</v>
      </c>
      <c r="D17" s="514" t="s">
        <v>76</v>
      </c>
      <c r="E17" s="146">
        <f>COUNTIFS('8'!$L$7:$L$26,"taip")</f>
        <v>0</v>
      </c>
      <c r="F17" s="149">
        <f>COUNTIFS('10'!$D$11:$W$11,C17)</f>
        <v>0</v>
      </c>
      <c r="G17" s="474"/>
    </row>
    <row r="18" spans="1:7" ht="30" x14ac:dyDescent="0.25">
      <c r="A18" s="105" t="s">
        <v>722</v>
      </c>
      <c r="B18" s="509" t="s">
        <v>1264</v>
      </c>
      <c r="C18" s="125" t="s">
        <v>374</v>
      </c>
      <c r="D18" s="514" t="s">
        <v>76</v>
      </c>
      <c r="E18" s="147">
        <f>COUNTIFS('8'!$M$7:$M$26,"taip")</f>
        <v>0</v>
      </c>
      <c r="F18" s="29">
        <f>COUNTIFS('10'!$D$11:$W$11,C18)</f>
        <v>0</v>
      </c>
      <c r="G18" s="475"/>
    </row>
    <row r="19" spans="1:7" ht="30.75" thickBot="1" x14ac:dyDescent="0.3">
      <c r="A19" s="105" t="s">
        <v>723</v>
      </c>
      <c r="B19" s="516" t="s">
        <v>1265</v>
      </c>
      <c r="C19" s="517" t="s">
        <v>378</v>
      </c>
      <c r="D19" s="518" t="s">
        <v>76</v>
      </c>
      <c r="E19" s="504">
        <f>COUNTIFS('8'!$N$7:$N$26,"taip")</f>
        <v>0</v>
      </c>
      <c r="F19" s="150">
        <f>COUNTIFS('10'!$D$11:$W$11,C19)</f>
        <v>0</v>
      </c>
      <c r="G19" s="476"/>
    </row>
    <row r="20" spans="1:7" ht="45" customHeight="1" x14ac:dyDescent="0.25">
      <c r="B20" s="738" t="s">
        <v>1500</v>
      </c>
      <c r="C20" s="738"/>
      <c r="D20" s="738"/>
      <c r="E20" s="623"/>
      <c r="F20" s="623"/>
      <c r="G20" s="623"/>
    </row>
    <row r="22" spans="1:7" x14ac:dyDescent="0.25">
      <c r="B22" s="1"/>
      <c r="C22" s="594" t="s">
        <v>1487</v>
      </c>
    </row>
    <row r="23" spans="1:7" ht="30" x14ac:dyDescent="0.25">
      <c r="B23" s="1">
        <v>1</v>
      </c>
      <c r="C23" s="335" t="s">
        <v>1488</v>
      </c>
    </row>
    <row r="24" spans="1:7" x14ac:dyDescent="0.25">
      <c r="B24" s="1">
        <v>2</v>
      </c>
      <c r="C24" s="335" t="s">
        <v>1492</v>
      </c>
      <c r="D24" s="43"/>
    </row>
    <row r="25" spans="1:7" ht="30" x14ac:dyDescent="0.25">
      <c r="B25" s="1">
        <v>3</v>
      </c>
      <c r="C25" s="335" t="s">
        <v>1502</v>
      </c>
      <c r="D25" s="43"/>
    </row>
    <row r="26" spans="1:7" ht="30" x14ac:dyDescent="0.25">
      <c r="B26" s="1">
        <v>4</v>
      </c>
      <c r="C26" s="335" t="s">
        <v>1504</v>
      </c>
      <c r="D26" s="43"/>
    </row>
    <row r="27" spans="1:7" ht="60" x14ac:dyDescent="0.25">
      <c r="B27" s="1">
        <v>5</v>
      </c>
      <c r="C27" s="335" t="s">
        <v>1491</v>
      </c>
    </row>
    <row r="28" spans="1:7" ht="165" x14ac:dyDescent="0.25">
      <c r="B28" s="1">
        <v>6</v>
      </c>
      <c r="C28" s="335" t="s">
        <v>1489</v>
      </c>
    </row>
    <row r="29" spans="1:7" ht="165" x14ac:dyDescent="0.25">
      <c r="B29" s="1">
        <v>7</v>
      </c>
      <c r="C29" s="335"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16" zoomScaleNormal="100" workbookViewId="0">
      <selection activeCell="H32" sqref="H32"/>
    </sheetView>
  </sheetViews>
  <sheetFormatPr defaultColWidth="9.140625" defaultRowHeight="15" x14ac:dyDescent="0.25"/>
  <cols>
    <col min="1" max="1" width="8.7109375" style="153" customWidth="1"/>
    <col min="2" max="2" width="10.7109375" style="153" customWidth="1"/>
    <col min="3" max="3" width="82.7109375" style="10" customWidth="1"/>
    <col min="4" max="4" width="15.7109375" style="12" customWidth="1"/>
    <col min="5" max="5" width="15.7109375" style="153" customWidth="1"/>
    <col min="6" max="8" width="9.140625" style="153"/>
    <col min="9" max="16384" width="9.140625" style="10"/>
  </cols>
  <sheetData>
    <row r="1" spans="1:8" s="80" customFormat="1" ht="18.75" x14ac:dyDescent="0.3">
      <c r="A1" s="157" t="s">
        <v>19</v>
      </c>
      <c r="B1" s="83" t="s">
        <v>1143</v>
      </c>
      <c r="C1" s="83"/>
      <c r="D1" s="83"/>
      <c r="E1" s="151"/>
      <c r="F1" s="152"/>
      <c r="G1" s="151"/>
      <c r="H1" s="151"/>
    </row>
    <row r="2" spans="1:8" x14ac:dyDescent="0.25">
      <c r="A2" s="158"/>
      <c r="B2" s="158"/>
      <c r="C2"/>
      <c r="D2" s="159"/>
    </row>
    <row r="3" spans="1:8" s="13" customFormat="1" x14ac:dyDescent="0.25">
      <c r="A3" s="1"/>
      <c r="B3" s="140" t="s">
        <v>1272</v>
      </c>
      <c r="C3" s="205" t="str">
        <f>'1'!C8</f>
        <v>ŠIRV</v>
      </c>
    </row>
    <row r="4" spans="1:8" customFormat="1" ht="15.75" thickBot="1" x14ac:dyDescent="0.3"/>
    <row r="5" spans="1:8" customFormat="1" x14ac:dyDescent="0.25">
      <c r="B5" s="269">
        <v>1</v>
      </c>
      <c r="C5" s="270">
        <v>2</v>
      </c>
      <c r="D5" s="271">
        <v>3</v>
      </c>
      <c r="E5" s="601">
        <v>4</v>
      </c>
    </row>
    <row r="6" spans="1:8" s="95" customFormat="1" ht="45" x14ac:dyDescent="0.25">
      <c r="A6" s="160"/>
      <c r="B6" s="547" t="s">
        <v>153</v>
      </c>
      <c r="C6" s="85" t="s">
        <v>142</v>
      </c>
      <c r="D6" s="537" t="s">
        <v>456</v>
      </c>
      <c r="E6" s="86" t="s">
        <v>1270</v>
      </c>
      <c r="F6" s="154"/>
      <c r="G6" s="155"/>
      <c r="H6" s="155"/>
    </row>
    <row r="7" spans="1:8" s="95" customFormat="1" ht="18.75" x14ac:dyDescent="0.25">
      <c r="A7" s="160" t="s">
        <v>21</v>
      </c>
      <c r="B7" s="548" t="s">
        <v>222</v>
      </c>
      <c r="C7" s="187" t="s">
        <v>1124</v>
      </c>
      <c r="D7" s="549"/>
      <c r="E7" s="739"/>
      <c r="F7" s="153"/>
      <c r="G7" s="155"/>
      <c r="H7" s="155"/>
    </row>
    <row r="8" spans="1:8" ht="30" x14ac:dyDescent="0.25">
      <c r="A8" s="160" t="s">
        <v>22</v>
      </c>
      <c r="B8" s="550" t="s">
        <v>139</v>
      </c>
      <c r="C8" s="161" t="s">
        <v>467</v>
      </c>
      <c r="D8" s="551">
        <f>'11'!C9</f>
        <v>0</v>
      </c>
      <c r="E8" s="740"/>
    </row>
    <row r="9" spans="1:8" ht="30" x14ac:dyDescent="0.25">
      <c r="A9" s="160" t="s">
        <v>724</v>
      </c>
      <c r="B9" s="550" t="s">
        <v>140</v>
      </c>
      <c r="C9" s="161" t="s">
        <v>224</v>
      </c>
      <c r="D9" s="552">
        <f>'11'!C25</f>
        <v>3.75</v>
      </c>
      <c r="E9" s="740"/>
    </row>
    <row r="10" spans="1:8" ht="30" x14ac:dyDescent="0.25">
      <c r="A10" s="160" t="s">
        <v>1160</v>
      </c>
      <c r="B10" s="550" t="s">
        <v>141</v>
      </c>
      <c r="C10" s="161" t="s">
        <v>225</v>
      </c>
      <c r="D10" s="552">
        <f>'11'!C43</f>
        <v>9</v>
      </c>
      <c r="E10" s="740"/>
    </row>
    <row r="11" spans="1:8" ht="30" x14ac:dyDescent="0.25">
      <c r="A11" s="160" t="s">
        <v>1161</v>
      </c>
      <c r="B11" s="550" t="s">
        <v>154</v>
      </c>
      <c r="C11" s="161" t="s">
        <v>400</v>
      </c>
      <c r="D11" s="552">
        <f>'11'!C59</f>
        <v>650</v>
      </c>
      <c r="E11" s="740"/>
    </row>
    <row r="12" spans="1:8" ht="30" x14ac:dyDescent="0.25">
      <c r="A12" s="160" t="s">
        <v>1162</v>
      </c>
      <c r="B12" s="550" t="s">
        <v>155</v>
      </c>
      <c r="C12" s="161" t="s">
        <v>226</v>
      </c>
      <c r="D12" s="552">
        <f>'11'!C75</f>
        <v>30</v>
      </c>
      <c r="E12" s="740"/>
    </row>
    <row r="13" spans="1:8" ht="18.75" x14ac:dyDescent="0.25">
      <c r="A13" s="160" t="s">
        <v>1163</v>
      </c>
      <c r="B13" s="548" t="s">
        <v>1199</v>
      </c>
      <c r="C13" s="187" t="s">
        <v>1126</v>
      </c>
      <c r="D13" s="549"/>
      <c r="E13" s="740"/>
    </row>
    <row r="14" spans="1:8" x14ac:dyDescent="0.25">
      <c r="A14" s="160" t="s">
        <v>1164</v>
      </c>
      <c r="B14" s="553" t="s">
        <v>1127</v>
      </c>
      <c r="C14" s="165" t="s">
        <v>1132</v>
      </c>
      <c r="D14" s="554">
        <f>SUM('10'!D34:W34)</f>
        <v>16</v>
      </c>
      <c r="E14" s="740"/>
    </row>
    <row r="15" spans="1:8" x14ac:dyDescent="0.25">
      <c r="A15" s="160" t="s">
        <v>1165</v>
      </c>
      <c r="B15" s="553" t="s">
        <v>1128</v>
      </c>
      <c r="C15" s="165" t="s">
        <v>1129</v>
      </c>
      <c r="D15" s="554">
        <f>SUM('10'!D46:W46)</f>
        <v>0</v>
      </c>
      <c r="E15" s="740"/>
    </row>
    <row r="16" spans="1:8" ht="18.75" x14ac:dyDescent="0.25">
      <c r="A16" s="160" t="s">
        <v>1166</v>
      </c>
      <c r="B16" s="555" t="s">
        <v>223</v>
      </c>
      <c r="C16" s="188" t="s">
        <v>1125</v>
      </c>
      <c r="D16" s="556"/>
      <c r="E16" s="740"/>
    </row>
    <row r="17" spans="1:6" x14ac:dyDescent="0.25">
      <c r="A17" s="160" t="s">
        <v>1167</v>
      </c>
      <c r="B17" s="557" t="s">
        <v>1156</v>
      </c>
      <c r="C17" s="163" t="s">
        <v>228</v>
      </c>
      <c r="D17" s="558">
        <f>SUM(D18:D20)</f>
        <v>3.75</v>
      </c>
      <c r="E17" s="740"/>
    </row>
    <row r="18" spans="1:6" x14ac:dyDescent="0.25">
      <c r="A18" s="160" t="s">
        <v>1168</v>
      </c>
      <c r="B18" s="550" t="s">
        <v>1144</v>
      </c>
      <c r="C18" s="164" t="s">
        <v>146</v>
      </c>
      <c r="D18" s="559">
        <f>'13'!C12</f>
        <v>0</v>
      </c>
      <c r="E18" s="740"/>
    </row>
    <row r="19" spans="1:6" x14ac:dyDescent="0.25">
      <c r="A19" s="160" t="s">
        <v>1169</v>
      </c>
      <c r="B19" s="550" t="s">
        <v>1145</v>
      </c>
      <c r="C19" s="164" t="s">
        <v>147</v>
      </c>
      <c r="D19" s="559">
        <f>'13'!C13</f>
        <v>0</v>
      </c>
      <c r="E19" s="740"/>
    </row>
    <row r="20" spans="1:6" x14ac:dyDescent="0.25">
      <c r="A20" s="160" t="s">
        <v>1170</v>
      </c>
      <c r="B20" s="550" t="s">
        <v>1146</v>
      </c>
      <c r="C20" s="164" t="s">
        <v>148</v>
      </c>
      <c r="D20" s="559">
        <f>'13'!C14</f>
        <v>3.75</v>
      </c>
      <c r="E20" s="740"/>
    </row>
    <row r="21" spans="1:6" x14ac:dyDescent="0.25">
      <c r="A21" s="160" t="s">
        <v>1171</v>
      </c>
      <c r="B21" s="557" t="s">
        <v>1157</v>
      </c>
      <c r="C21" s="163" t="s">
        <v>227</v>
      </c>
      <c r="D21" s="558">
        <f>SUM(D22:D24)</f>
        <v>3.75</v>
      </c>
      <c r="E21" s="740"/>
    </row>
    <row r="22" spans="1:6" x14ac:dyDescent="0.25">
      <c r="A22" s="160" t="s">
        <v>1172</v>
      </c>
      <c r="B22" s="550" t="s">
        <v>1147</v>
      </c>
      <c r="C22" s="164" t="s">
        <v>145</v>
      </c>
      <c r="D22" s="559">
        <f>'13'!C16</f>
        <v>0</v>
      </c>
      <c r="E22" s="740"/>
    </row>
    <row r="23" spans="1:6" x14ac:dyDescent="0.25">
      <c r="A23" s="160" t="s">
        <v>1173</v>
      </c>
      <c r="B23" s="550" t="s">
        <v>1148</v>
      </c>
      <c r="C23" s="164" t="s">
        <v>143</v>
      </c>
      <c r="D23" s="559">
        <f>'13'!C17</f>
        <v>0</v>
      </c>
      <c r="E23" s="740"/>
    </row>
    <row r="24" spans="1:6" x14ac:dyDescent="0.25">
      <c r="A24" s="160" t="s">
        <v>1174</v>
      </c>
      <c r="B24" s="550" t="s">
        <v>1149</v>
      </c>
      <c r="C24" s="164" t="s">
        <v>144</v>
      </c>
      <c r="D24" s="559">
        <f>'13'!C18</f>
        <v>3.75</v>
      </c>
      <c r="E24" s="740"/>
    </row>
    <row r="25" spans="1:6" ht="18.75" x14ac:dyDescent="0.25">
      <c r="A25" s="160" t="s">
        <v>1175</v>
      </c>
      <c r="B25" s="555" t="s">
        <v>1131</v>
      </c>
      <c r="C25" s="188" t="s">
        <v>1133</v>
      </c>
      <c r="D25" s="556"/>
      <c r="E25" s="740"/>
    </row>
    <row r="26" spans="1:6" x14ac:dyDescent="0.25">
      <c r="A26" s="160" t="s">
        <v>1176</v>
      </c>
      <c r="B26" s="557" t="s">
        <v>1158</v>
      </c>
      <c r="C26" s="129" t="s">
        <v>229</v>
      </c>
      <c r="D26" s="560"/>
      <c r="E26" s="740"/>
      <c r="F26" s="156"/>
    </row>
    <row r="27" spans="1:6" x14ac:dyDescent="0.25">
      <c r="A27" s="160" t="s">
        <v>1177</v>
      </c>
      <c r="B27" s="550" t="s">
        <v>1150</v>
      </c>
      <c r="C27" s="164" t="s">
        <v>1134</v>
      </c>
      <c r="D27" s="734">
        <v>8</v>
      </c>
      <c r="E27" s="740"/>
    </row>
    <row r="28" spans="1:6" x14ac:dyDescent="0.25">
      <c r="A28" s="160" t="s">
        <v>1178</v>
      </c>
      <c r="B28" s="557" t="s">
        <v>1151</v>
      </c>
      <c r="C28" s="165" t="s">
        <v>1136</v>
      </c>
      <c r="D28" s="561">
        <f>'1'!C9</f>
        <v>8</v>
      </c>
      <c r="E28" s="740"/>
    </row>
    <row r="29" spans="1:6" x14ac:dyDescent="0.25">
      <c r="A29" s="160" t="s">
        <v>1179</v>
      </c>
      <c r="B29" s="557" t="s">
        <v>1152</v>
      </c>
      <c r="C29" s="165" t="s">
        <v>1137</v>
      </c>
      <c r="D29" s="562">
        <f>(D27/D28)*100</f>
        <v>100</v>
      </c>
      <c r="E29" s="740"/>
    </row>
    <row r="30" spans="1:6" x14ac:dyDescent="0.25">
      <c r="A30" s="160" t="s">
        <v>1180</v>
      </c>
      <c r="B30" s="557" t="s">
        <v>1159</v>
      </c>
      <c r="C30" s="129" t="s">
        <v>230</v>
      </c>
      <c r="D30" s="560"/>
      <c r="E30" s="740"/>
    </row>
    <row r="31" spans="1:6" ht="30" x14ac:dyDescent="0.25">
      <c r="A31" s="160" t="s">
        <v>1181</v>
      </c>
      <c r="B31" s="550" t="s">
        <v>1153</v>
      </c>
      <c r="C31" s="164" t="s">
        <v>1135</v>
      </c>
      <c r="D31" s="734">
        <v>90</v>
      </c>
      <c r="E31" s="740"/>
    </row>
    <row r="32" spans="1:6" x14ac:dyDescent="0.25">
      <c r="A32" s="160" t="s">
        <v>1182</v>
      </c>
      <c r="B32" s="557" t="s">
        <v>1154</v>
      </c>
      <c r="C32" s="165" t="s">
        <v>1138</v>
      </c>
      <c r="D32" s="561">
        <f>'1'!C10</f>
        <v>347</v>
      </c>
      <c r="E32" s="740"/>
    </row>
    <row r="33" spans="1:5" ht="30" x14ac:dyDescent="0.25">
      <c r="A33" s="160" t="s">
        <v>1183</v>
      </c>
      <c r="B33" s="557" t="s">
        <v>1155</v>
      </c>
      <c r="C33" s="165" t="s">
        <v>1139</v>
      </c>
      <c r="D33" s="562">
        <f>(D31/D32)*100</f>
        <v>25.936599423631122</v>
      </c>
      <c r="E33" s="740"/>
    </row>
    <row r="34" spans="1:5" ht="18.75" x14ac:dyDescent="0.25">
      <c r="A34" s="160" t="s">
        <v>1184</v>
      </c>
      <c r="B34" s="555" t="s">
        <v>1130</v>
      </c>
      <c r="C34" s="188" t="s">
        <v>1600</v>
      </c>
      <c r="D34" s="556"/>
      <c r="E34" s="741"/>
    </row>
    <row r="35" spans="1:5" x14ac:dyDescent="0.25">
      <c r="A35" s="160" t="s">
        <v>1185</v>
      </c>
      <c r="B35" s="563" t="str">
        <f>CONCATENATE('1'!$C$8,"-",E35,".","1")</f>
        <v>ŠIRV-P.1</v>
      </c>
      <c r="C35" s="92"/>
      <c r="D35" s="559">
        <f>'11'!C91</f>
        <v>0</v>
      </c>
      <c r="E35" s="190" t="s">
        <v>1140</v>
      </c>
    </row>
    <row r="36" spans="1:5" x14ac:dyDescent="0.25">
      <c r="A36" s="160" t="s">
        <v>1186</v>
      </c>
      <c r="B36" s="564" t="str">
        <f>CONCATENATE('1'!$C$8,"-",E36,".","2")</f>
        <v>ŠIRV-P.2</v>
      </c>
      <c r="C36" s="92"/>
      <c r="D36" s="559">
        <f>'11'!C107</f>
        <v>0</v>
      </c>
      <c r="E36" s="190" t="s">
        <v>1140</v>
      </c>
    </row>
    <row r="37" spans="1:5" x14ac:dyDescent="0.25">
      <c r="A37" s="160" t="s">
        <v>1187</v>
      </c>
      <c r="B37" s="564" t="str">
        <f>CONCATENATE('1'!$C$8,"-",E37,".","3")</f>
        <v>ŠIRV-P.3</v>
      </c>
      <c r="C37" s="92"/>
      <c r="D37" s="559">
        <f>'11'!C123</f>
        <v>0</v>
      </c>
      <c r="E37" s="190" t="s">
        <v>1140</v>
      </c>
    </row>
    <row r="38" spans="1:5" x14ac:dyDescent="0.25">
      <c r="A38" s="160" t="s">
        <v>1188</v>
      </c>
      <c r="B38" s="564" t="str">
        <f>CONCATENATE('1'!$C$8,"-",E38,".","4")</f>
        <v>ŠIRV-P.4</v>
      </c>
      <c r="C38" s="92"/>
      <c r="D38" s="559">
        <f>'11'!C139</f>
        <v>0</v>
      </c>
      <c r="E38" s="190" t="s">
        <v>1140</v>
      </c>
    </row>
    <row r="39" spans="1:5" x14ac:dyDescent="0.25">
      <c r="A39" s="160" t="s">
        <v>1189</v>
      </c>
      <c r="B39" s="564" t="str">
        <f>CONCATENATE('1'!$C$8,"-",E39,".","5")</f>
        <v>ŠIRV-P.5</v>
      </c>
      <c r="C39" s="92"/>
      <c r="D39" s="559">
        <f>'11'!C155</f>
        <v>0</v>
      </c>
      <c r="E39" s="190" t="s">
        <v>1140</v>
      </c>
    </row>
    <row r="40" spans="1:5" x14ac:dyDescent="0.25">
      <c r="A40" s="160" t="s">
        <v>1190</v>
      </c>
      <c r="B40" s="564" t="str">
        <f>CONCATENATE('1'!$C$8,"-",E40,".","6")</f>
        <v>ŠIRV-P.6</v>
      </c>
      <c r="C40" s="92"/>
      <c r="D40" s="559">
        <f>'11'!C171</f>
        <v>0</v>
      </c>
      <c r="E40" s="190" t="s">
        <v>1140</v>
      </c>
    </row>
    <row r="41" spans="1:5" x14ac:dyDescent="0.25">
      <c r="A41" s="160" t="s">
        <v>1191</v>
      </c>
      <c r="B41" s="564" t="str">
        <f>CONCATENATE('1'!$C$8,"-",E41,".","7")</f>
        <v>ŠIRV-P.7</v>
      </c>
      <c r="C41" s="92"/>
      <c r="D41" s="559">
        <f>'11'!C187</f>
        <v>0</v>
      </c>
      <c r="E41" s="190" t="s">
        <v>1140</v>
      </c>
    </row>
    <row r="42" spans="1:5" x14ac:dyDescent="0.25">
      <c r="A42" s="160" t="s">
        <v>1192</v>
      </c>
      <c r="B42" s="564" t="str">
        <f>CONCATENATE('1'!$C$8,"-",E42,".","8")</f>
        <v>ŠIRV-P.8</v>
      </c>
      <c r="C42" s="92"/>
      <c r="D42" s="559">
        <f>'11'!C203</f>
        <v>0</v>
      </c>
      <c r="E42" s="190" t="s">
        <v>1140</v>
      </c>
    </row>
    <row r="43" spans="1:5" x14ac:dyDescent="0.25">
      <c r="A43" s="160" t="s">
        <v>1193</v>
      </c>
      <c r="B43" s="564" t="str">
        <f>CONCATENATE('1'!$C$8,"-",E43,".","9")</f>
        <v>ŠIRV-P.9</v>
      </c>
      <c r="C43" s="92"/>
      <c r="D43" s="559">
        <f>'11'!C219</f>
        <v>0</v>
      </c>
      <c r="E43" s="190" t="s">
        <v>1140</v>
      </c>
    </row>
    <row r="44" spans="1:5" ht="15.75" thickBot="1" x14ac:dyDescent="0.3">
      <c r="A44" s="160" t="s">
        <v>1194</v>
      </c>
      <c r="B44" s="565" t="str">
        <f>CONCATENATE('1'!$C$8,"-",E44,".","10")</f>
        <v>ŠIRV-P.10</v>
      </c>
      <c r="C44" s="371"/>
      <c r="D44" s="566">
        <f>'11'!C235</f>
        <v>0</v>
      </c>
      <c r="E44" s="191" t="s">
        <v>1140</v>
      </c>
    </row>
    <row r="47" spans="1:5" x14ac:dyDescent="0.25">
      <c r="B47" s="2"/>
      <c r="C47" s="360" t="s">
        <v>1490</v>
      </c>
    </row>
    <row r="48" spans="1:5" ht="75" x14ac:dyDescent="0.25">
      <c r="B48" s="2">
        <v>1</v>
      </c>
      <c r="C48" s="335" t="s">
        <v>1626</v>
      </c>
    </row>
    <row r="49" spans="2:4" ht="120" x14ac:dyDescent="0.25">
      <c r="B49" s="1">
        <v>2</v>
      </c>
      <c r="C49" s="335" t="s">
        <v>1313</v>
      </c>
      <c r="D49" s="10"/>
    </row>
    <row r="50" spans="2:4" ht="120" x14ac:dyDescent="0.25">
      <c r="B50" s="1">
        <v>3</v>
      </c>
      <c r="C50" s="335" t="s">
        <v>1314</v>
      </c>
      <c r="D50" s="10"/>
    </row>
    <row r="51" spans="2:4" ht="30" x14ac:dyDescent="0.25">
      <c r="B51" s="2">
        <v>4</v>
      </c>
      <c r="C51" s="335" t="s">
        <v>1309</v>
      </c>
      <c r="D51" s="10"/>
    </row>
    <row r="52" spans="2:4" ht="30" x14ac:dyDescent="0.25">
      <c r="B52" s="1">
        <v>5</v>
      </c>
      <c r="C52" s="335" t="s">
        <v>1310</v>
      </c>
      <c r="D52" s="10"/>
    </row>
    <row r="53" spans="2:4" ht="30" x14ac:dyDescent="0.25">
      <c r="B53" s="1">
        <v>6</v>
      </c>
      <c r="C53" s="335" t="s">
        <v>1311</v>
      </c>
    </row>
    <row r="54" spans="2:4" ht="30" x14ac:dyDescent="0.25">
      <c r="B54" s="2">
        <v>7</v>
      </c>
      <c r="C54" s="335" t="s">
        <v>1312</v>
      </c>
    </row>
    <row r="55" spans="2:4" x14ac:dyDescent="0.25">
      <c r="C55" s="11"/>
    </row>
  </sheetData>
  <mergeCells count="1">
    <mergeCell ref="E7:E34"/>
  </mergeCells>
  <phoneticPr fontId="8" type="noConversion"/>
  <dataValidations count="1">
    <dataValidation type="textLength" allowBlank="1" showInputMessage="1" showErrorMessage="1" prompt="Maksimalus simbolių skaičius - 100" sqref="C35:C44">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C1" zoomScaleNormal="100" workbookViewId="0">
      <selection activeCell="C15" sqref="C15"/>
    </sheetView>
  </sheetViews>
  <sheetFormatPr defaultColWidth="9.140625" defaultRowHeight="15" x14ac:dyDescent="0.25"/>
  <cols>
    <col min="1" max="1" width="8.7109375" style="106" customWidth="1"/>
    <col min="2" max="2" width="12.7109375" style="13" customWidth="1"/>
    <col min="3" max="3" width="70.7109375" style="13" customWidth="1"/>
    <col min="4" max="4" width="52.7109375" style="13" customWidth="1"/>
    <col min="5" max="7" width="15.7109375" customWidth="1"/>
    <col min="8" max="8" width="20.7109375" style="13" customWidth="1"/>
    <col min="9" max="9" width="25.7109375" style="13" customWidth="1"/>
    <col min="10" max="10" width="35.7109375" style="13" customWidth="1"/>
    <col min="11" max="11" width="8.7109375"/>
    <col min="12" max="12" width="12.7109375" style="13" hidden="1" customWidth="1"/>
    <col min="13" max="16384" width="9.140625" style="13"/>
  </cols>
  <sheetData>
    <row r="1" spans="1:12" s="38" customFormat="1" ht="18.75" x14ac:dyDescent="0.25">
      <c r="A1" s="169" t="s">
        <v>126</v>
      </c>
      <c r="B1" s="36" t="s">
        <v>397</v>
      </c>
      <c r="C1" s="36"/>
      <c r="D1" s="170"/>
      <c r="E1"/>
      <c r="F1"/>
      <c r="G1"/>
      <c r="H1" s="36"/>
      <c r="I1" s="36"/>
      <c r="J1" s="36"/>
    </row>
    <row r="2" spans="1:12" x14ac:dyDescent="0.25">
      <c r="A2" s="105"/>
      <c r="B2" s="1"/>
      <c r="C2" s="1"/>
      <c r="D2" s="1"/>
      <c r="H2" s="171"/>
      <c r="I2" s="171"/>
      <c r="J2" s="1"/>
    </row>
    <row r="3" spans="1:12" x14ac:dyDescent="0.25">
      <c r="A3" s="1"/>
      <c r="B3" s="140" t="s">
        <v>1272</v>
      </c>
      <c r="C3" s="205" t="str">
        <f>'1'!C8</f>
        <v>ŠIRV</v>
      </c>
      <c r="D3" s="1"/>
      <c r="H3" s="1"/>
      <c r="I3" s="1"/>
      <c r="J3" s="1"/>
    </row>
    <row r="4" spans="1:12" customFormat="1" ht="15.75" thickBot="1" x14ac:dyDescent="0.3">
      <c r="L4" s="13"/>
    </row>
    <row r="5" spans="1:12" x14ac:dyDescent="0.25">
      <c r="A5" s="105"/>
      <c r="B5" s="318">
        <v>1</v>
      </c>
      <c r="C5" s="319">
        <v>2</v>
      </c>
      <c r="D5" s="319">
        <v>3</v>
      </c>
      <c r="E5" s="319">
        <v>4</v>
      </c>
      <c r="F5" s="321">
        <v>5</v>
      </c>
      <c r="G5" s="162">
        <v>6</v>
      </c>
      <c r="H5" s="259">
        <v>7</v>
      </c>
      <c r="I5" s="162">
        <v>8</v>
      </c>
      <c r="J5" s="259">
        <v>9</v>
      </c>
      <c r="L5" s="228" t="s">
        <v>1316</v>
      </c>
    </row>
    <row r="6" spans="1:12" s="15" customFormat="1" ht="75" x14ac:dyDescent="0.25">
      <c r="A6" s="105"/>
      <c r="B6" s="362" t="s">
        <v>54</v>
      </c>
      <c r="C6" s="582" t="s">
        <v>53</v>
      </c>
      <c r="D6" s="96" t="s">
        <v>42</v>
      </c>
      <c r="E6" s="32" t="str">
        <f>'10'!B34</f>
        <v>Planuojama paremti projektų (rodiklis L700)</v>
      </c>
      <c r="F6" s="515" t="str">
        <f>'10'!B33</f>
        <v>Planuojama paramos suma priemonei, Eur</v>
      </c>
      <c r="G6" s="31" t="s">
        <v>218</v>
      </c>
      <c r="H6" s="32" t="s">
        <v>28</v>
      </c>
      <c r="I6" s="583" t="s">
        <v>29</v>
      </c>
      <c r="J6" s="31" t="s">
        <v>213</v>
      </c>
      <c r="L6" s="123" t="s">
        <v>1315</v>
      </c>
    </row>
    <row r="7" spans="1:12" x14ac:dyDescent="0.25">
      <c r="A7" s="105" t="s">
        <v>150</v>
      </c>
      <c r="B7" s="573" t="s">
        <v>0</v>
      </c>
      <c r="C7" s="726" t="s">
        <v>1764</v>
      </c>
      <c r="D7" s="230" t="s">
        <v>31</v>
      </c>
      <c r="E7" s="173">
        <f>HLOOKUP($B7,'10'!$D$6:$W$35,29,FALSE)</f>
        <v>7</v>
      </c>
      <c r="F7" s="574">
        <f>HLOOKUP($B7,'10'!$D$6:$W$35,28,FALSE)</f>
        <v>700000</v>
      </c>
      <c r="G7" s="624">
        <f t="shared" ref="G7:G26" si="0">IF(J7="Vietos projektų įgyvendinimo išlaidos",F7/$F$29*100,"-")</f>
        <v>70</v>
      </c>
      <c r="H7" s="172" t="str">
        <f>VLOOKUP(D7,Sąrašai!$A$8:$B$19,2,FALSE)</f>
        <v>LEADER-20VVG-01</v>
      </c>
      <c r="I7" s="172" t="str">
        <f>CONCATENATE('1'!$C$8,"-",H7,"-",L7)</f>
        <v>ŠIRV-LEADER-20VVG-01-01</v>
      </c>
      <c r="J7" s="174" t="str">
        <f>VLOOKUP(H7,Sąrašai!$B$8:$C$19,2,FALSE)</f>
        <v>Vietos projektų įgyvendinimo išlaidos</v>
      </c>
      <c r="L7" s="232" t="s">
        <v>1283</v>
      </c>
    </row>
    <row r="8" spans="1:12" x14ac:dyDescent="0.25">
      <c r="A8" s="105" t="s">
        <v>151</v>
      </c>
      <c r="B8" s="573" t="s">
        <v>1</v>
      </c>
      <c r="C8" s="726" t="s">
        <v>1719</v>
      </c>
      <c r="D8" s="230" t="s">
        <v>1697</v>
      </c>
      <c r="E8" s="173">
        <f>HLOOKUP($B8,'10'!$D$6:$W$35,29,FALSE)</f>
        <v>5</v>
      </c>
      <c r="F8" s="574">
        <f>HLOOKUP($B8,'10'!$D$6:$W$35,28,FALSE)</f>
        <v>100000</v>
      </c>
      <c r="G8" s="624">
        <f t="shared" si="0"/>
        <v>10</v>
      </c>
      <c r="H8" s="172" t="str">
        <f>VLOOKUP(D8,Sąrašai!$A$8:$B$19,2,FALSE)</f>
        <v>LEADER-20VVG-09</v>
      </c>
      <c r="I8" s="172" t="str">
        <f>CONCATENATE('1'!$C$8,"-",H8,"-",L8)</f>
        <v>ŠIRV-LEADER-20VVG-09-02</v>
      </c>
      <c r="J8" s="174" t="str">
        <f>VLOOKUP(H8,Sąrašai!$B$8:$C$19,2,FALSE)</f>
        <v>Vietos projektų įgyvendinimo išlaidos</v>
      </c>
      <c r="L8" s="232" t="s">
        <v>1284</v>
      </c>
    </row>
    <row r="9" spans="1:12" x14ac:dyDescent="0.25">
      <c r="A9" s="105" t="s">
        <v>152</v>
      </c>
      <c r="B9" s="573" t="s">
        <v>2</v>
      </c>
      <c r="C9" s="726" t="s">
        <v>1717</v>
      </c>
      <c r="D9" s="230" t="s">
        <v>1695</v>
      </c>
      <c r="E9" s="173">
        <f>HLOOKUP($B9,'10'!$D$6:$W$35,29,FALSE)</f>
        <v>2</v>
      </c>
      <c r="F9" s="574">
        <f>HLOOKUP($B9,'10'!$D$6:$W$35,28,FALSE)</f>
        <v>120000</v>
      </c>
      <c r="G9" s="624">
        <f t="shared" si="0"/>
        <v>12</v>
      </c>
      <c r="H9" s="172" t="str">
        <f>VLOOKUP(D9,Sąrašai!$A$8:$B$19,2,FALSE)</f>
        <v>LEADER-20VVG-06</v>
      </c>
      <c r="I9" s="172" t="str">
        <f>CONCATENATE('1'!$C$8,"-",H9,"-",L9)</f>
        <v>ŠIRV-LEADER-20VVG-06-03</v>
      </c>
      <c r="J9" s="174" t="str">
        <f>VLOOKUP(H9,Sąrašai!$B$8:$C$19,2,FALSE)</f>
        <v>Vietos projektų įgyvendinimo išlaidos</v>
      </c>
      <c r="L9" s="232" t="s">
        <v>1285</v>
      </c>
    </row>
    <row r="10" spans="1:12" x14ac:dyDescent="0.25">
      <c r="A10" s="105" t="s">
        <v>517</v>
      </c>
      <c r="B10" s="573" t="s">
        <v>3</v>
      </c>
      <c r="C10" s="726" t="s">
        <v>1720</v>
      </c>
      <c r="D10" s="230" t="s">
        <v>1704</v>
      </c>
      <c r="E10" s="173">
        <f>HLOOKUP($B10,'10'!$D$6:$W$35,29,FALSE)</f>
        <v>2</v>
      </c>
      <c r="F10" s="574">
        <f>HLOOKUP($B10,'10'!$D$6:$W$35,28,FALSE)</f>
        <v>80000</v>
      </c>
      <c r="G10" s="624">
        <f t="shared" si="0"/>
        <v>8</v>
      </c>
      <c r="H10" s="172" t="str">
        <f>VLOOKUP(D10,Sąrašai!$A$8:$B$19,2,FALSE)</f>
        <v>LEADER-20VVG-08</v>
      </c>
      <c r="I10" s="172" t="str">
        <f>CONCATENATE('1'!$C$8,"-",H10,"-",L10)</f>
        <v>ŠIRV-LEADER-20VVG-08-04</v>
      </c>
      <c r="J10" s="174" t="str">
        <f>VLOOKUP(H10,Sąrašai!$B$8:$C$19,2,FALSE)</f>
        <v>Vietos projektų įgyvendinimo išlaidos</v>
      </c>
      <c r="L10" s="232" t="s">
        <v>1286</v>
      </c>
    </row>
    <row r="11" spans="1:12" x14ac:dyDescent="0.25">
      <c r="A11" s="105" t="s">
        <v>518</v>
      </c>
      <c r="B11" s="573" t="s">
        <v>4</v>
      </c>
      <c r="C11" s="726" t="s">
        <v>1718</v>
      </c>
      <c r="D11" s="230" t="s">
        <v>38</v>
      </c>
      <c r="E11" s="173">
        <f>HLOOKUP($B11,'10'!$D$6:$W$35,29,FALSE)</f>
        <v>0</v>
      </c>
      <c r="F11" s="574">
        <f>HLOOKUP($B11,'10'!$D$6:$W$35,28,FALSE)</f>
        <v>0</v>
      </c>
      <c r="G11" s="624" t="str">
        <f t="shared" si="0"/>
        <v>-</v>
      </c>
      <c r="H11" s="172" t="str">
        <f>VLOOKUP(D11,Sąrašai!$A$8:$B$19,2,FALSE)</f>
        <v>LEADER-20VVG-11</v>
      </c>
      <c r="I11" s="172" t="str">
        <f>CONCATENATE('1'!$C$8,"-",H11,"-",L11)</f>
        <v>ŠIRV-LEADER-20VVG-11-05</v>
      </c>
      <c r="J11" s="174" t="str">
        <f>VLOOKUP(H11,Sąrašai!$B$8:$C$19,2,FALSE)</f>
        <v>VPS administravimo išlaidos</v>
      </c>
      <c r="L11" s="232" t="s">
        <v>1287</v>
      </c>
    </row>
    <row r="12" spans="1:12" x14ac:dyDescent="0.25">
      <c r="A12" s="105" t="s">
        <v>519</v>
      </c>
      <c r="B12" s="573" t="s">
        <v>5</v>
      </c>
      <c r="C12" s="726"/>
      <c r="D12" s="230"/>
      <c r="E12" s="173">
        <f>HLOOKUP($B12,'10'!$D$6:$W$35,29,FALSE)</f>
        <v>0</v>
      </c>
      <c r="F12" s="574">
        <f>HLOOKUP($B12,'10'!$D$6:$W$35,28,FALSE)</f>
        <v>0</v>
      </c>
      <c r="G12" s="624" t="e">
        <f t="shared" si="0"/>
        <v>#N/A</v>
      </c>
      <c r="H12" s="172" t="e">
        <f>VLOOKUP(D12,Sąrašai!$A$8:$B$19,2,FALSE)</f>
        <v>#N/A</v>
      </c>
      <c r="I12" s="172" t="e">
        <f>CONCATENATE('1'!$C$8,"-",H12,"-",L12)</f>
        <v>#N/A</v>
      </c>
      <c r="J12" s="174" t="e">
        <f>VLOOKUP(H12,Sąrašai!$B$8:$C$19,2,FALSE)</f>
        <v>#N/A</v>
      </c>
      <c r="L12" s="232" t="s">
        <v>1288</v>
      </c>
    </row>
    <row r="13" spans="1:12" x14ac:dyDescent="0.25">
      <c r="A13" s="105" t="s">
        <v>520</v>
      </c>
      <c r="B13" s="573" t="s">
        <v>6</v>
      </c>
      <c r="C13" s="726"/>
      <c r="D13" s="230"/>
      <c r="E13" s="173">
        <f>HLOOKUP($B13,'10'!$D$6:$W$35,29,FALSE)</f>
        <v>0</v>
      </c>
      <c r="F13" s="574">
        <f>HLOOKUP($B13,'10'!$D$6:$W$35,28,FALSE)</f>
        <v>0</v>
      </c>
      <c r="G13" s="624" t="e">
        <f t="shared" si="0"/>
        <v>#N/A</v>
      </c>
      <c r="H13" s="172" t="e">
        <f>VLOOKUP(D13,Sąrašai!$A$8:$B$19,2,FALSE)</f>
        <v>#N/A</v>
      </c>
      <c r="I13" s="172" t="e">
        <f>CONCATENATE('1'!$C$8,"-",H13,"-",L13)</f>
        <v>#N/A</v>
      </c>
      <c r="J13" s="174" t="e">
        <f>VLOOKUP(H13,Sąrašai!$B$8:$C$19,2,FALSE)</f>
        <v>#N/A</v>
      </c>
      <c r="L13" s="232" t="s">
        <v>1289</v>
      </c>
    </row>
    <row r="14" spans="1:12" x14ac:dyDescent="0.25">
      <c r="A14" s="105" t="s">
        <v>521</v>
      </c>
      <c r="B14" s="573" t="s">
        <v>7</v>
      </c>
      <c r="C14" s="726"/>
      <c r="D14" s="230"/>
      <c r="E14" s="173">
        <f>HLOOKUP($B14,'10'!$D$6:$W$35,29,FALSE)</f>
        <v>0</v>
      </c>
      <c r="F14" s="574">
        <f>HLOOKUP($B14,'10'!$D$6:$W$35,28,FALSE)</f>
        <v>0</v>
      </c>
      <c r="G14" s="624" t="e">
        <f t="shared" si="0"/>
        <v>#N/A</v>
      </c>
      <c r="H14" s="172" t="e">
        <f>VLOOKUP(D14,Sąrašai!$A$8:$B$19,2,FALSE)</f>
        <v>#N/A</v>
      </c>
      <c r="I14" s="172" t="e">
        <f>CONCATENATE('1'!$C$8,"-",H14,"-",L14)</f>
        <v>#N/A</v>
      </c>
      <c r="J14" s="174" t="e">
        <f>VLOOKUP(H14,Sąrašai!$B$8:$C$19,2,FALSE)</f>
        <v>#N/A</v>
      </c>
      <c r="L14" s="232" t="s">
        <v>1290</v>
      </c>
    </row>
    <row r="15" spans="1:12" x14ac:dyDescent="0.25">
      <c r="A15" s="105" t="s">
        <v>522</v>
      </c>
      <c r="B15" s="573" t="s">
        <v>8</v>
      </c>
      <c r="C15" s="726"/>
      <c r="D15" s="230"/>
      <c r="E15" s="173">
        <f>HLOOKUP($B15,'10'!$D$6:$W$35,29,FALSE)</f>
        <v>0</v>
      </c>
      <c r="F15" s="574">
        <f>HLOOKUP($B15,'10'!$D$6:$W$35,28,FALSE)</f>
        <v>0</v>
      </c>
      <c r="G15" s="624" t="e">
        <f t="shared" si="0"/>
        <v>#N/A</v>
      </c>
      <c r="H15" s="172" t="e">
        <f>VLOOKUP(D15,Sąrašai!$A$8:$B$19,2,FALSE)</f>
        <v>#N/A</v>
      </c>
      <c r="I15" s="172" t="e">
        <f>CONCATENATE('1'!$C$8,"-",H15,"-",L15)</f>
        <v>#N/A</v>
      </c>
      <c r="J15" s="174" t="e">
        <f>VLOOKUP(H15,Sąrašai!$B$8:$C$19,2,FALSE)</f>
        <v>#N/A</v>
      </c>
      <c r="L15" s="232" t="s">
        <v>1291</v>
      </c>
    </row>
    <row r="16" spans="1:12" x14ac:dyDescent="0.25">
      <c r="A16" s="105" t="s">
        <v>523</v>
      </c>
      <c r="B16" s="573" t="s">
        <v>9</v>
      </c>
      <c r="C16" s="726"/>
      <c r="D16" s="230"/>
      <c r="E16" s="173">
        <f>HLOOKUP($B16,'10'!$D$6:$W$35,29,FALSE)</f>
        <v>0</v>
      </c>
      <c r="F16" s="574">
        <f>HLOOKUP($B16,'10'!$D$6:$W$35,28,FALSE)</f>
        <v>0</v>
      </c>
      <c r="G16" s="624" t="e">
        <f t="shared" si="0"/>
        <v>#N/A</v>
      </c>
      <c r="H16" s="172" t="e">
        <f>VLOOKUP(D16,Sąrašai!$A$8:$B$19,2,FALSE)</f>
        <v>#N/A</v>
      </c>
      <c r="I16" s="172" t="e">
        <f>CONCATENATE('1'!$C$8,"-",H16,"-",L16)</f>
        <v>#N/A</v>
      </c>
      <c r="J16" s="174" t="e">
        <f>VLOOKUP(H16,Sąrašai!$B$8:$C$19,2,FALSE)</f>
        <v>#N/A</v>
      </c>
      <c r="K16" s="13"/>
      <c r="L16" s="121">
        <v>10</v>
      </c>
    </row>
    <row r="17" spans="1:12" x14ac:dyDescent="0.25">
      <c r="A17" s="105" t="s">
        <v>524</v>
      </c>
      <c r="B17" s="573" t="s">
        <v>43</v>
      </c>
      <c r="C17" s="726"/>
      <c r="D17" s="230"/>
      <c r="E17" s="173">
        <f>HLOOKUP($B17,'10'!$D$6:$W$35,29,FALSE)</f>
        <v>0</v>
      </c>
      <c r="F17" s="574">
        <f>HLOOKUP($B17,'10'!$D$6:$W$35,28,FALSE)</f>
        <v>0</v>
      </c>
      <c r="G17" s="624" t="e">
        <f t="shared" si="0"/>
        <v>#N/A</v>
      </c>
      <c r="H17" s="172" t="e">
        <f>VLOOKUP(D17,Sąrašai!$A$8:$B$19,2,FALSE)</f>
        <v>#N/A</v>
      </c>
      <c r="I17" s="172" t="e">
        <f>CONCATENATE('1'!$C$8,"-",H17,"-",L17)</f>
        <v>#N/A</v>
      </c>
      <c r="J17" s="174" t="e">
        <f>VLOOKUP(H17,Sąrašai!$B$8:$C$19,2,FALSE)</f>
        <v>#N/A</v>
      </c>
      <c r="L17" s="121">
        <v>11</v>
      </c>
    </row>
    <row r="18" spans="1:12" x14ac:dyDescent="0.25">
      <c r="A18" s="105" t="s">
        <v>525</v>
      </c>
      <c r="B18" s="573" t="s">
        <v>44</v>
      </c>
      <c r="C18" s="726"/>
      <c r="D18" s="230"/>
      <c r="E18" s="173">
        <f>HLOOKUP($B18,'10'!$D$6:$W$35,29,FALSE)</f>
        <v>0</v>
      </c>
      <c r="F18" s="574">
        <f>HLOOKUP($B18,'10'!$D$6:$W$35,28,FALSE)</f>
        <v>0</v>
      </c>
      <c r="G18" s="624" t="e">
        <f t="shared" si="0"/>
        <v>#N/A</v>
      </c>
      <c r="H18" s="172" t="e">
        <f>VLOOKUP(D18,Sąrašai!$A$8:$B$19,2,FALSE)</f>
        <v>#N/A</v>
      </c>
      <c r="I18" s="172" t="e">
        <f>CONCATENATE('1'!$C$8,"-",H18,"-",L18)</f>
        <v>#N/A</v>
      </c>
      <c r="J18" s="174" t="e">
        <f>VLOOKUP(H18,Sąrašai!$B$8:$C$19,2,FALSE)</f>
        <v>#N/A</v>
      </c>
      <c r="L18" s="121">
        <v>12</v>
      </c>
    </row>
    <row r="19" spans="1:12" x14ac:dyDescent="0.25">
      <c r="A19" s="105" t="s">
        <v>526</v>
      </c>
      <c r="B19" s="573" t="s">
        <v>45</v>
      </c>
      <c r="C19" s="726"/>
      <c r="D19" s="230"/>
      <c r="E19" s="173">
        <f>HLOOKUP($B19,'10'!$D$6:$W$35,29,FALSE)</f>
        <v>0</v>
      </c>
      <c r="F19" s="574">
        <f>HLOOKUP($B19,'10'!$D$6:$W$35,28,FALSE)</f>
        <v>0</v>
      </c>
      <c r="G19" s="624" t="e">
        <f t="shared" si="0"/>
        <v>#N/A</v>
      </c>
      <c r="H19" s="172" t="e">
        <f>VLOOKUP(D19,Sąrašai!$A$8:$B$19,2,FALSE)</f>
        <v>#N/A</v>
      </c>
      <c r="I19" s="172" t="e">
        <f>CONCATENATE('1'!$C$8,"-",H19,"-",L19)</f>
        <v>#N/A</v>
      </c>
      <c r="J19" s="174" t="e">
        <f>VLOOKUP(H19,Sąrašai!$B$8:$C$19,2,FALSE)</f>
        <v>#N/A</v>
      </c>
      <c r="L19" s="121">
        <v>13</v>
      </c>
    </row>
    <row r="20" spans="1:12" x14ac:dyDescent="0.25">
      <c r="A20" s="105" t="s">
        <v>527</v>
      </c>
      <c r="B20" s="573" t="s">
        <v>46</v>
      </c>
      <c r="C20" s="726"/>
      <c r="D20" s="230"/>
      <c r="E20" s="173">
        <f>HLOOKUP($B20,'10'!$D$6:$W$35,29,FALSE)</f>
        <v>0</v>
      </c>
      <c r="F20" s="574">
        <f>HLOOKUP($B20,'10'!$D$6:$W$35,28,FALSE)</f>
        <v>0</v>
      </c>
      <c r="G20" s="624" t="e">
        <f t="shared" si="0"/>
        <v>#N/A</v>
      </c>
      <c r="H20" s="172" t="e">
        <f>VLOOKUP(D20,Sąrašai!$A$8:$B$19,2,FALSE)</f>
        <v>#N/A</v>
      </c>
      <c r="I20" s="172" t="e">
        <f>CONCATENATE('1'!$C$8,"-",H20,"-",L20)</f>
        <v>#N/A</v>
      </c>
      <c r="J20" s="174" t="e">
        <f>VLOOKUP(H20,Sąrašai!$B$8:$C$19,2,FALSE)</f>
        <v>#N/A</v>
      </c>
      <c r="L20" s="121">
        <v>14</v>
      </c>
    </row>
    <row r="21" spans="1:12" x14ac:dyDescent="0.25">
      <c r="A21" s="105" t="s">
        <v>528</v>
      </c>
      <c r="B21" s="573" t="s">
        <v>47</v>
      </c>
      <c r="C21" s="726"/>
      <c r="D21" s="230"/>
      <c r="E21" s="173">
        <f>HLOOKUP($B21,'10'!$D$6:$W$35,29,FALSE)</f>
        <v>0</v>
      </c>
      <c r="F21" s="574">
        <f>HLOOKUP($B21,'10'!$D$6:$W$35,28,FALSE)</f>
        <v>0</v>
      </c>
      <c r="G21" s="624" t="e">
        <f t="shared" si="0"/>
        <v>#N/A</v>
      </c>
      <c r="H21" s="172" t="e">
        <f>VLOOKUP(D21,Sąrašai!$A$8:$B$19,2,FALSE)</f>
        <v>#N/A</v>
      </c>
      <c r="I21" s="172" t="e">
        <f>CONCATENATE('1'!$C$8,"-",H21,"-",L21)</f>
        <v>#N/A</v>
      </c>
      <c r="J21" s="174" t="e">
        <f>VLOOKUP(H21,Sąrašai!$B$8:$C$19,2,FALSE)</f>
        <v>#N/A</v>
      </c>
      <c r="L21" s="121">
        <v>15</v>
      </c>
    </row>
    <row r="22" spans="1:12" x14ac:dyDescent="0.25">
      <c r="A22" s="105" t="s">
        <v>529</v>
      </c>
      <c r="B22" s="573" t="s">
        <v>48</v>
      </c>
      <c r="C22" s="726"/>
      <c r="D22" s="230"/>
      <c r="E22" s="173">
        <f>HLOOKUP($B22,'10'!$D$6:$W$35,29,FALSE)</f>
        <v>0</v>
      </c>
      <c r="F22" s="574">
        <f>HLOOKUP($B22,'10'!$D$6:$W$35,28,FALSE)</f>
        <v>0</v>
      </c>
      <c r="G22" s="624" t="e">
        <f t="shared" si="0"/>
        <v>#N/A</v>
      </c>
      <c r="H22" s="172" t="e">
        <f>VLOOKUP(D22,Sąrašai!$A$8:$B$19,2,FALSE)</f>
        <v>#N/A</v>
      </c>
      <c r="I22" s="172" t="e">
        <f>CONCATENATE('1'!$C$8,"-",H22,"-",L22)</f>
        <v>#N/A</v>
      </c>
      <c r="J22" s="174" t="e">
        <f>VLOOKUP(H22,Sąrašai!$B$8:$C$19,2,FALSE)</f>
        <v>#N/A</v>
      </c>
      <c r="L22" s="121">
        <v>16</v>
      </c>
    </row>
    <row r="23" spans="1:12" x14ac:dyDescent="0.25">
      <c r="A23" s="105" t="s">
        <v>530</v>
      </c>
      <c r="B23" s="573" t="s">
        <v>49</v>
      </c>
      <c r="C23" s="726"/>
      <c r="D23" s="230"/>
      <c r="E23" s="173">
        <f>HLOOKUP($B23,'10'!$D$6:$W$35,29,FALSE)</f>
        <v>0</v>
      </c>
      <c r="F23" s="574">
        <f>HLOOKUP($B23,'10'!$D$6:$W$35,28,FALSE)</f>
        <v>0</v>
      </c>
      <c r="G23" s="624" t="e">
        <f t="shared" si="0"/>
        <v>#N/A</v>
      </c>
      <c r="H23" s="172" t="e">
        <f>VLOOKUP(D23,Sąrašai!$A$8:$B$19,2,FALSE)</f>
        <v>#N/A</v>
      </c>
      <c r="I23" s="172" t="e">
        <f>CONCATENATE('1'!$C$8,"-",H23,"-",L23)</f>
        <v>#N/A</v>
      </c>
      <c r="J23" s="174" t="e">
        <f>VLOOKUP(H23,Sąrašai!$B$8:$C$19,2,FALSE)</f>
        <v>#N/A</v>
      </c>
      <c r="L23" s="121">
        <v>17</v>
      </c>
    </row>
    <row r="24" spans="1:12" x14ac:dyDescent="0.25">
      <c r="A24" s="105" t="s">
        <v>531</v>
      </c>
      <c r="B24" s="573" t="s">
        <v>50</v>
      </c>
      <c r="C24" s="726"/>
      <c r="D24" s="230"/>
      <c r="E24" s="173">
        <f>HLOOKUP($B24,'10'!$D$6:$W$35,29,FALSE)</f>
        <v>0</v>
      </c>
      <c r="F24" s="574">
        <f>HLOOKUP($B24,'10'!$D$6:$W$35,28,FALSE)</f>
        <v>0</v>
      </c>
      <c r="G24" s="624" t="e">
        <f t="shared" si="0"/>
        <v>#N/A</v>
      </c>
      <c r="H24" s="172" t="e">
        <f>VLOOKUP(D24,Sąrašai!$A$8:$B$19,2,FALSE)</f>
        <v>#N/A</v>
      </c>
      <c r="I24" s="172" t="e">
        <f>CONCATENATE('1'!$C$8,"-",H24,"-",L24)</f>
        <v>#N/A</v>
      </c>
      <c r="J24" s="174" t="e">
        <f>VLOOKUP(H24,Sąrašai!$B$8:$C$19,2,FALSE)</f>
        <v>#N/A</v>
      </c>
      <c r="L24" s="121">
        <v>18</v>
      </c>
    </row>
    <row r="25" spans="1:12" x14ac:dyDescent="0.25">
      <c r="A25" s="105" t="s">
        <v>532</v>
      </c>
      <c r="B25" s="573" t="s">
        <v>51</v>
      </c>
      <c r="C25" s="726"/>
      <c r="D25" s="230"/>
      <c r="E25" s="173">
        <f>HLOOKUP($B25,'10'!$D$6:$W$35,29,FALSE)</f>
        <v>0</v>
      </c>
      <c r="F25" s="574">
        <f>HLOOKUP($B25,'10'!$D$6:$W$35,28,FALSE)</f>
        <v>0</v>
      </c>
      <c r="G25" s="624" t="e">
        <f t="shared" si="0"/>
        <v>#N/A</v>
      </c>
      <c r="H25" s="172" t="e">
        <f>VLOOKUP(D25,Sąrašai!$A$8:$B$19,2,FALSE)</f>
        <v>#N/A</v>
      </c>
      <c r="I25" s="172" t="e">
        <f>CONCATENATE('1'!$C$8,"-",H25,"-",L25)</f>
        <v>#N/A</v>
      </c>
      <c r="J25" s="174" t="e">
        <f>VLOOKUP(H25,Sąrašai!$B$8:$C$19,2,FALSE)</f>
        <v>#N/A</v>
      </c>
      <c r="L25" s="121">
        <v>19</v>
      </c>
    </row>
    <row r="26" spans="1:12" x14ac:dyDescent="0.25">
      <c r="A26" s="105" t="s">
        <v>533</v>
      </c>
      <c r="B26" s="573" t="s">
        <v>52</v>
      </c>
      <c r="C26" s="726"/>
      <c r="D26" s="230"/>
      <c r="E26" s="173">
        <f>HLOOKUP($B26,'10'!$D$6:$W$35,29,FALSE)</f>
        <v>0</v>
      </c>
      <c r="F26" s="574">
        <f>HLOOKUP($B26,'10'!$D$6:$W$35,28,FALSE)</f>
        <v>0</v>
      </c>
      <c r="G26" s="624" t="e">
        <f t="shared" si="0"/>
        <v>#N/A</v>
      </c>
      <c r="H26" s="172" t="e">
        <f>VLOOKUP(D26,Sąrašai!$A$8:$B$19,2,FALSE)</f>
        <v>#N/A</v>
      </c>
      <c r="I26" s="172" t="e">
        <f>CONCATENATE('1'!$C$8,"-",H26,"-",L26)</f>
        <v>#N/A</v>
      </c>
      <c r="J26" s="174" t="e">
        <f>VLOOKUP(H26,Sąrašai!$B$8:$C$19,2,FALSE)</f>
        <v>#N/A</v>
      </c>
      <c r="K26" s="13"/>
      <c r="L26" s="121">
        <v>20</v>
      </c>
    </row>
    <row r="27" spans="1:12" s="138" customFormat="1" x14ac:dyDescent="0.25">
      <c r="A27" s="105" t="s">
        <v>534</v>
      </c>
      <c r="B27" s="575"/>
      <c r="C27" s="140" t="s">
        <v>219</v>
      </c>
      <c r="D27" s="140"/>
      <c r="E27" s="175">
        <f>SUM(E7:E26)</f>
        <v>16</v>
      </c>
      <c r="F27" s="576">
        <f>SUM(F7:F26)</f>
        <v>1000000</v>
      </c>
      <c r="G27" s="625" t="s">
        <v>149</v>
      </c>
      <c r="H27" s="140"/>
      <c r="I27" s="140"/>
      <c r="J27" s="140"/>
      <c r="L27" s="231"/>
    </row>
    <row r="28" spans="1:12" s="138" customFormat="1" x14ac:dyDescent="0.25">
      <c r="A28" s="105" t="s">
        <v>535</v>
      </c>
      <c r="B28" s="575"/>
      <c r="C28" s="140" t="s">
        <v>369</v>
      </c>
      <c r="D28" s="140"/>
      <c r="E28" s="175">
        <f>E27-E29</f>
        <v>0</v>
      </c>
      <c r="F28" s="576">
        <f>F27-F29</f>
        <v>0</v>
      </c>
      <c r="G28" s="625"/>
      <c r="H28" s="140"/>
      <c r="I28" s="140"/>
      <c r="J28" s="140"/>
      <c r="L28" s="231"/>
    </row>
    <row r="29" spans="1:12" ht="15.75" thickBot="1" x14ac:dyDescent="0.3">
      <c r="A29" s="105" t="s">
        <v>536</v>
      </c>
      <c r="B29" s="577"/>
      <c r="C29" s="328" t="s">
        <v>370</v>
      </c>
      <c r="D29" s="578"/>
      <c r="E29" s="579">
        <f>SUMIFS($E$7:$E$26,$J$7:$J$26,"Vietos projektų įgyvendinimo išlaidos")</f>
        <v>16</v>
      </c>
      <c r="F29" s="627">
        <f>SUMIFS($F$7:$F$26,$J$7:$J$26,"Vietos projektų įgyvendinimo išlaidos")</f>
        <v>1000000</v>
      </c>
      <c r="G29" s="626">
        <v>100</v>
      </c>
      <c r="H29" s="30"/>
      <c r="I29" s="30"/>
      <c r="J29" s="140"/>
      <c r="L29" s="231"/>
    </row>
    <row r="32" spans="1:12" x14ac:dyDescent="0.25">
      <c r="B32" s="1"/>
      <c r="C32" s="600" t="s">
        <v>1482</v>
      </c>
    </row>
    <row r="33" spans="2:3" ht="60" x14ac:dyDescent="0.25">
      <c r="B33" s="1">
        <v>1</v>
      </c>
      <c r="C33" s="335" t="s">
        <v>1592</v>
      </c>
    </row>
    <row r="34" spans="2:3" ht="45" x14ac:dyDescent="0.25">
      <c r="B34" s="1">
        <v>2</v>
      </c>
      <c r="C34" s="335" t="s">
        <v>1481</v>
      </c>
    </row>
    <row r="35" spans="2:3" ht="45" x14ac:dyDescent="0.25">
      <c r="B35" s="1">
        <v>3</v>
      </c>
      <c r="C35" s="335" t="s">
        <v>1317</v>
      </c>
    </row>
    <row r="36" spans="2:3" ht="30" x14ac:dyDescent="0.25">
      <c r="B36" s="1">
        <v>4</v>
      </c>
      <c r="C36" s="335" t="s">
        <v>1655</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I13" sqref="I13"/>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15" width="12.7109375" style="10" customWidth="1"/>
    <col min="16" max="21" width="15.7109375" style="10" customWidth="1"/>
    <col min="22" max="16384" width="9.140625" style="10"/>
  </cols>
  <sheetData>
    <row r="1" spans="1:15" s="51" customFormat="1" ht="18.75" x14ac:dyDescent="0.3">
      <c r="A1" s="39" t="s">
        <v>125</v>
      </c>
      <c r="B1" s="39" t="s">
        <v>396</v>
      </c>
      <c r="C1" s="39"/>
      <c r="D1" s="118"/>
      <c r="E1" s="120"/>
      <c r="F1" s="39"/>
      <c r="G1" s="39"/>
      <c r="H1" s="39"/>
      <c r="I1" s="39"/>
      <c r="J1" s="39"/>
      <c r="K1" s="39"/>
      <c r="L1" s="39"/>
      <c r="M1" s="39"/>
      <c r="N1" s="39"/>
    </row>
    <row r="2" spans="1:15" x14ac:dyDescent="0.25">
      <c r="A2"/>
      <c r="B2"/>
      <c r="C2"/>
      <c r="D2" s="8"/>
      <c r="E2"/>
      <c r="F2"/>
      <c r="G2"/>
      <c r="H2"/>
      <c r="I2"/>
      <c r="J2"/>
      <c r="K2"/>
      <c r="L2"/>
      <c r="M2"/>
      <c r="N2"/>
    </row>
    <row r="3" spans="1:15" s="13" customFormat="1" x14ac:dyDescent="0.25">
      <c r="A3" s="1"/>
      <c r="B3" s="140" t="s">
        <v>1272</v>
      </c>
      <c r="C3" s="205" t="str">
        <f>'1'!C8</f>
        <v>ŠIRV</v>
      </c>
    </row>
    <row r="4" spans="1:15" customFormat="1" ht="15.75" thickBot="1" x14ac:dyDescent="0.3"/>
    <row r="5" spans="1:15" x14ac:dyDescent="0.25">
      <c r="A5"/>
      <c r="B5" s="631">
        <v>1</v>
      </c>
      <c r="C5" s="378">
        <v>2</v>
      </c>
      <c r="D5" s="378">
        <v>3</v>
      </c>
      <c r="E5" s="378">
        <v>4</v>
      </c>
      <c r="F5" s="378">
        <v>5</v>
      </c>
      <c r="G5" s="378">
        <v>6</v>
      </c>
      <c r="H5" s="378">
        <v>7</v>
      </c>
      <c r="I5" s="378">
        <v>8</v>
      </c>
      <c r="J5" s="378">
        <v>9</v>
      </c>
      <c r="K5" s="378">
        <v>10</v>
      </c>
      <c r="L5" s="378">
        <v>11</v>
      </c>
      <c r="M5" s="378">
        <v>12</v>
      </c>
      <c r="N5" s="379">
        <v>13</v>
      </c>
      <c r="O5" s="628">
        <v>14</v>
      </c>
    </row>
    <row r="6" spans="1:15" s="95" customFormat="1" ht="45" x14ac:dyDescent="0.25">
      <c r="A6" s="168"/>
      <c r="B6" s="547" t="s">
        <v>54</v>
      </c>
      <c r="C6" s="656" t="s">
        <v>53</v>
      </c>
      <c r="D6" s="85" t="s">
        <v>1505</v>
      </c>
      <c r="E6" s="85" t="s">
        <v>393</v>
      </c>
      <c r="F6" s="85" t="s">
        <v>395</v>
      </c>
      <c r="G6" s="85" t="s">
        <v>389</v>
      </c>
      <c r="H6" s="85" t="s">
        <v>390</v>
      </c>
      <c r="I6" s="85" t="s">
        <v>391</v>
      </c>
      <c r="J6" s="85" t="s">
        <v>394</v>
      </c>
      <c r="K6" s="85" t="s">
        <v>386</v>
      </c>
      <c r="L6" s="85" t="s">
        <v>387</v>
      </c>
      <c r="M6" s="85" t="s">
        <v>388</v>
      </c>
      <c r="N6" s="298" t="s">
        <v>392</v>
      </c>
      <c r="O6" s="287" t="s">
        <v>1104</v>
      </c>
    </row>
    <row r="7" spans="1:15" x14ac:dyDescent="0.25">
      <c r="A7" t="s">
        <v>167</v>
      </c>
      <c r="B7" s="278" t="s">
        <v>0</v>
      </c>
      <c r="C7" s="654" t="str">
        <f>'7'!C7</f>
        <v>Verslo pradžia ir plėtra</v>
      </c>
      <c r="D7" s="655">
        <f>COUNTIFS($E7:$N7,"taip")</f>
        <v>3</v>
      </c>
      <c r="E7" s="657" t="s">
        <v>77</v>
      </c>
      <c r="F7" s="657" t="s">
        <v>76</v>
      </c>
      <c r="G7" s="657" t="s">
        <v>77</v>
      </c>
      <c r="H7" s="657" t="s">
        <v>76</v>
      </c>
      <c r="I7" s="657" t="s">
        <v>76</v>
      </c>
      <c r="J7" s="657" t="s">
        <v>77</v>
      </c>
      <c r="K7" s="657" t="s">
        <v>76</v>
      </c>
      <c r="L7" s="657" t="s">
        <v>76</v>
      </c>
      <c r="M7" s="657" t="s">
        <v>76</v>
      </c>
      <c r="N7" s="658" t="s">
        <v>76</v>
      </c>
      <c r="O7" s="629" t="str">
        <f>IF(D7&lt;4,"Gerai","Per daug tikslų")</f>
        <v>Gerai</v>
      </c>
    </row>
    <row r="8" spans="1:15" x14ac:dyDescent="0.25">
      <c r="A8" t="s">
        <v>168</v>
      </c>
      <c r="B8" s="278" t="s">
        <v>1</v>
      </c>
      <c r="C8" s="654" t="str">
        <f>'7'!C8</f>
        <v>Kaimo bendruomenių ir NVO iniciatyvų įgyvendinimas</v>
      </c>
      <c r="D8" s="655">
        <f t="shared" ref="D8:D26" si="0">COUNTIFS($E8:$N8,"taip")</f>
        <v>3</v>
      </c>
      <c r="E8" s="657" t="s">
        <v>77</v>
      </c>
      <c r="F8" s="657" t="s">
        <v>76</v>
      </c>
      <c r="G8" s="657" t="s">
        <v>77</v>
      </c>
      <c r="H8" s="657" t="s">
        <v>76</v>
      </c>
      <c r="I8" s="657" t="s">
        <v>76</v>
      </c>
      <c r="J8" s="657" t="s">
        <v>77</v>
      </c>
      <c r="K8" s="657" t="s">
        <v>76</v>
      </c>
      <c r="L8" s="657" t="s">
        <v>76</v>
      </c>
      <c r="M8" s="657" t="s">
        <v>76</v>
      </c>
      <c r="N8" s="658" t="s">
        <v>76</v>
      </c>
      <c r="O8" s="629" t="str">
        <f t="shared" ref="O8:O26" si="1">IF(D8&lt;4,"Gerai","Per daug tikslų")</f>
        <v>Gerai</v>
      </c>
    </row>
    <row r="9" spans="1:15" x14ac:dyDescent="0.25">
      <c r="A9" t="s">
        <v>169</v>
      </c>
      <c r="B9" s="278" t="s">
        <v>2</v>
      </c>
      <c r="C9" s="654" t="str">
        <f>'7'!C9</f>
        <v>Socialinio verslo kūrimas ir plėtra</v>
      </c>
      <c r="D9" s="655">
        <f t="shared" si="0"/>
        <v>3</v>
      </c>
      <c r="E9" s="657" t="s">
        <v>77</v>
      </c>
      <c r="F9" s="657" t="s">
        <v>76</v>
      </c>
      <c r="G9" s="657" t="s">
        <v>77</v>
      </c>
      <c r="H9" s="657" t="s">
        <v>76</v>
      </c>
      <c r="I9" s="657" t="s">
        <v>76</v>
      </c>
      <c r="J9" s="657" t="s">
        <v>77</v>
      </c>
      <c r="K9" s="657" t="s">
        <v>76</v>
      </c>
      <c r="L9" s="657" t="s">
        <v>76</v>
      </c>
      <c r="M9" s="657" t="s">
        <v>76</v>
      </c>
      <c r="N9" s="658" t="s">
        <v>76</v>
      </c>
      <c r="O9" s="629" t="str">
        <f t="shared" si="1"/>
        <v>Gerai</v>
      </c>
    </row>
    <row r="10" spans="1:15" x14ac:dyDescent="0.25">
      <c r="A10" t="s">
        <v>170</v>
      </c>
      <c r="B10" s="278" t="s">
        <v>3</v>
      </c>
      <c r="C10" s="654" t="str">
        <f>'7'!C10</f>
        <v>Infrastruktūros gerinimas, kuriant patrauklią aplinką paslaugoms teikti</v>
      </c>
      <c r="D10" s="655">
        <f t="shared" si="0"/>
        <v>3</v>
      </c>
      <c r="E10" s="657" t="s">
        <v>77</v>
      </c>
      <c r="F10" s="657" t="s">
        <v>76</v>
      </c>
      <c r="G10" s="657" t="s">
        <v>77</v>
      </c>
      <c r="H10" s="657" t="s">
        <v>76</v>
      </c>
      <c r="I10" s="657" t="s">
        <v>76</v>
      </c>
      <c r="J10" s="657" t="s">
        <v>77</v>
      </c>
      <c r="K10" s="657" t="s">
        <v>76</v>
      </c>
      <c r="L10" s="657" t="s">
        <v>76</v>
      </c>
      <c r="M10" s="657" t="s">
        <v>76</v>
      </c>
      <c r="N10" s="658" t="s">
        <v>76</v>
      </c>
      <c r="O10" s="629" t="str">
        <f t="shared" si="1"/>
        <v>Gerai</v>
      </c>
    </row>
    <row r="11" spans="1:15" x14ac:dyDescent="0.25">
      <c r="A11" t="s">
        <v>171</v>
      </c>
      <c r="B11" s="278" t="s">
        <v>4</v>
      </c>
      <c r="C11" s="654" t="str">
        <f>'7'!C11</f>
        <v>VVG teritorinis bendradarbiavimas</v>
      </c>
      <c r="D11" s="655">
        <f t="shared" si="0"/>
        <v>0</v>
      </c>
      <c r="E11" s="657" t="s">
        <v>76</v>
      </c>
      <c r="F11" s="657" t="s">
        <v>76</v>
      </c>
      <c r="G11" s="657" t="s">
        <v>76</v>
      </c>
      <c r="H11" s="657" t="s">
        <v>76</v>
      </c>
      <c r="I11" s="657" t="s">
        <v>76</v>
      </c>
      <c r="J11" s="657" t="s">
        <v>76</v>
      </c>
      <c r="K11" s="657" t="s">
        <v>76</v>
      </c>
      <c r="L11" s="657" t="s">
        <v>76</v>
      </c>
      <c r="M11" s="657" t="s">
        <v>76</v>
      </c>
      <c r="N11" s="658" t="s">
        <v>76</v>
      </c>
      <c r="O11" s="629" t="str">
        <f t="shared" si="1"/>
        <v>Gerai</v>
      </c>
    </row>
    <row r="12" spans="1:15" x14ac:dyDescent="0.25">
      <c r="A12" t="s">
        <v>172</v>
      </c>
      <c r="B12" s="278" t="s">
        <v>5</v>
      </c>
      <c r="C12" s="654">
        <f>'7'!C12</f>
        <v>0</v>
      </c>
      <c r="D12" s="655">
        <f t="shared" si="0"/>
        <v>0</v>
      </c>
      <c r="E12" s="657" t="s">
        <v>76</v>
      </c>
      <c r="F12" s="657" t="s">
        <v>76</v>
      </c>
      <c r="G12" s="657" t="s">
        <v>76</v>
      </c>
      <c r="H12" s="657" t="s">
        <v>76</v>
      </c>
      <c r="I12" s="657" t="s">
        <v>76</v>
      </c>
      <c r="J12" s="657" t="s">
        <v>76</v>
      </c>
      <c r="K12" s="657" t="s">
        <v>76</v>
      </c>
      <c r="L12" s="657" t="s">
        <v>76</v>
      </c>
      <c r="M12" s="657" t="s">
        <v>76</v>
      </c>
      <c r="N12" s="658" t="s">
        <v>76</v>
      </c>
      <c r="O12" s="629" t="str">
        <f t="shared" si="1"/>
        <v>Gerai</v>
      </c>
    </row>
    <row r="13" spans="1:15" x14ac:dyDescent="0.25">
      <c r="A13" t="s">
        <v>173</v>
      </c>
      <c r="B13" s="278" t="s">
        <v>6</v>
      </c>
      <c r="C13" s="654">
        <f>'7'!C13</f>
        <v>0</v>
      </c>
      <c r="D13" s="655">
        <f t="shared" si="0"/>
        <v>0</v>
      </c>
      <c r="E13" s="657" t="s">
        <v>76</v>
      </c>
      <c r="F13" s="657" t="s">
        <v>76</v>
      </c>
      <c r="G13" s="657" t="s">
        <v>76</v>
      </c>
      <c r="H13" s="657" t="s">
        <v>76</v>
      </c>
      <c r="I13" s="657" t="s">
        <v>76</v>
      </c>
      <c r="J13" s="657" t="s">
        <v>76</v>
      </c>
      <c r="K13" s="657" t="s">
        <v>76</v>
      </c>
      <c r="L13" s="657" t="s">
        <v>76</v>
      </c>
      <c r="M13" s="657" t="s">
        <v>76</v>
      </c>
      <c r="N13" s="658" t="s">
        <v>76</v>
      </c>
      <c r="O13" s="629" t="str">
        <f t="shared" si="1"/>
        <v>Gerai</v>
      </c>
    </row>
    <row r="14" spans="1:15" x14ac:dyDescent="0.25">
      <c r="A14" t="s">
        <v>92</v>
      </c>
      <c r="B14" s="278" t="s">
        <v>7</v>
      </c>
      <c r="C14" s="654">
        <f>'7'!C14</f>
        <v>0</v>
      </c>
      <c r="D14" s="655">
        <f t="shared" si="0"/>
        <v>0</v>
      </c>
      <c r="E14" s="657" t="s">
        <v>76</v>
      </c>
      <c r="F14" s="657" t="s">
        <v>76</v>
      </c>
      <c r="G14" s="657" t="s">
        <v>76</v>
      </c>
      <c r="H14" s="657" t="s">
        <v>76</v>
      </c>
      <c r="I14" s="657" t="s">
        <v>76</v>
      </c>
      <c r="J14" s="657" t="s">
        <v>76</v>
      </c>
      <c r="K14" s="657" t="s">
        <v>76</v>
      </c>
      <c r="L14" s="657" t="s">
        <v>76</v>
      </c>
      <c r="M14" s="657" t="s">
        <v>76</v>
      </c>
      <c r="N14" s="658" t="s">
        <v>76</v>
      </c>
      <c r="O14" s="629" t="str">
        <f t="shared" si="1"/>
        <v>Gerai</v>
      </c>
    </row>
    <row r="15" spans="1:15" x14ac:dyDescent="0.25">
      <c r="A15" t="s">
        <v>174</v>
      </c>
      <c r="B15" s="278" t="s">
        <v>8</v>
      </c>
      <c r="C15" s="654">
        <f>'7'!C15</f>
        <v>0</v>
      </c>
      <c r="D15" s="655">
        <f t="shared" si="0"/>
        <v>0</v>
      </c>
      <c r="E15" s="657" t="s">
        <v>76</v>
      </c>
      <c r="F15" s="657" t="s">
        <v>76</v>
      </c>
      <c r="G15" s="657" t="s">
        <v>76</v>
      </c>
      <c r="H15" s="657" t="s">
        <v>76</v>
      </c>
      <c r="I15" s="657" t="s">
        <v>76</v>
      </c>
      <c r="J15" s="657" t="s">
        <v>76</v>
      </c>
      <c r="K15" s="657" t="s">
        <v>76</v>
      </c>
      <c r="L15" s="657" t="s">
        <v>76</v>
      </c>
      <c r="M15" s="657" t="s">
        <v>76</v>
      </c>
      <c r="N15" s="658" t="s">
        <v>76</v>
      </c>
      <c r="O15" s="629" t="str">
        <f t="shared" si="1"/>
        <v>Gerai</v>
      </c>
    </row>
    <row r="16" spans="1:15" x14ac:dyDescent="0.25">
      <c r="A16" t="s">
        <v>175</v>
      </c>
      <c r="B16" s="278" t="s">
        <v>9</v>
      </c>
      <c r="C16" s="654">
        <f>'7'!C16</f>
        <v>0</v>
      </c>
      <c r="D16" s="655">
        <f t="shared" si="0"/>
        <v>0</v>
      </c>
      <c r="E16" s="657" t="s">
        <v>76</v>
      </c>
      <c r="F16" s="657" t="s">
        <v>76</v>
      </c>
      <c r="G16" s="657" t="s">
        <v>76</v>
      </c>
      <c r="H16" s="657" t="s">
        <v>76</v>
      </c>
      <c r="I16" s="657" t="s">
        <v>76</v>
      </c>
      <c r="J16" s="657" t="s">
        <v>76</v>
      </c>
      <c r="K16" s="657" t="s">
        <v>76</v>
      </c>
      <c r="L16" s="657" t="s">
        <v>76</v>
      </c>
      <c r="M16" s="657" t="s">
        <v>76</v>
      </c>
      <c r="N16" s="658" t="s">
        <v>76</v>
      </c>
      <c r="O16" s="629" t="str">
        <f t="shared" si="1"/>
        <v>Gerai</v>
      </c>
    </row>
    <row r="17" spans="1:15" x14ac:dyDescent="0.25">
      <c r="A17" t="s">
        <v>176</v>
      </c>
      <c r="B17" s="278" t="s">
        <v>43</v>
      </c>
      <c r="C17" s="654">
        <f>'7'!C17</f>
        <v>0</v>
      </c>
      <c r="D17" s="655">
        <f t="shared" si="0"/>
        <v>0</v>
      </c>
      <c r="E17" s="657" t="s">
        <v>76</v>
      </c>
      <c r="F17" s="657" t="s">
        <v>76</v>
      </c>
      <c r="G17" s="657" t="s">
        <v>76</v>
      </c>
      <c r="H17" s="657" t="s">
        <v>76</v>
      </c>
      <c r="I17" s="657" t="s">
        <v>76</v>
      </c>
      <c r="J17" s="657" t="s">
        <v>76</v>
      </c>
      <c r="K17" s="657" t="s">
        <v>76</v>
      </c>
      <c r="L17" s="657" t="s">
        <v>76</v>
      </c>
      <c r="M17" s="657" t="s">
        <v>76</v>
      </c>
      <c r="N17" s="658" t="s">
        <v>76</v>
      </c>
      <c r="O17" s="629" t="str">
        <f t="shared" si="1"/>
        <v>Gerai</v>
      </c>
    </row>
    <row r="18" spans="1:15" x14ac:dyDescent="0.25">
      <c r="A18" t="s">
        <v>177</v>
      </c>
      <c r="B18" s="278" t="s">
        <v>44</v>
      </c>
      <c r="C18" s="654">
        <f>'7'!C18</f>
        <v>0</v>
      </c>
      <c r="D18" s="655">
        <f t="shared" si="0"/>
        <v>0</v>
      </c>
      <c r="E18" s="657" t="s">
        <v>76</v>
      </c>
      <c r="F18" s="657" t="s">
        <v>76</v>
      </c>
      <c r="G18" s="657" t="s">
        <v>76</v>
      </c>
      <c r="H18" s="657" t="s">
        <v>76</v>
      </c>
      <c r="I18" s="657" t="s">
        <v>76</v>
      </c>
      <c r="J18" s="657" t="s">
        <v>76</v>
      </c>
      <c r="K18" s="657" t="s">
        <v>76</v>
      </c>
      <c r="L18" s="657" t="s">
        <v>76</v>
      </c>
      <c r="M18" s="657" t="s">
        <v>76</v>
      </c>
      <c r="N18" s="658" t="s">
        <v>76</v>
      </c>
      <c r="O18" s="629" t="str">
        <f t="shared" si="1"/>
        <v>Gerai</v>
      </c>
    </row>
    <row r="19" spans="1:15" x14ac:dyDescent="0.25">
      <c r="A19" t="s">
        <v>178</v>
      </c>
      <c r="B19" s="278" t="s">
        <v>45</v>
      </c>
      <c r="C19" s="654">
        <f>'7'!C19</f>
        <v>0</v>
      </c>
      <c r="D19" s="655">
        <f t="shared" si="0"/>
        <v>0</v>
      </c>
      <c r="E19" s="657" t="s">
        <v>76</v>
      </c>
      <c r="F19" s="657" t="s">
        <v>76</v>
      </c>
      <c r="G19" s="657" t="s">
        <v>76</v>
      </c>
      <c r="H19" s="657" t="s">
        <v>76</v>
      </c>
      <c r="I19" s="657" t="s">
        <v>76</v>
      </c>
      <c r="J19" s="657" t="s">
        <v>76</v>
      </c>
      <c r="K19" s="657" t="s">
        <v>76</v>
      </c>
      <c r="L19" s="657" t="s">
        <v>76</v>
      </c>
      <c r="M19" s="657" t="s">
        <v>76</v>
      </c>
      <c r="N19" s="658" t="s">
        <v>76</v>
      </c>
      <c r="O19" s="629" t="str">
        <f t="shared" si="1"/>
        <v>Gerai</v>
      </c>
    </row>
    <row r="20" spans="1:15" x14ac:dyDescent="0.25">
      <c r="A20" t="s">
        <v>179</v>
      </c>
      <c r="B20" s="278" t="s">
        <v>46</v>
      </c>
      <c r="C20" s="654">
        <f>'7'!C20</f>
        <v>0</v>
      </c>
      <c r="D20" s="655">
        <f t="shared" si="0"/>
        <v>0</v>
      </c>
      <c r="E20" s="657" t="s">
        <v>76</v>
      </c>
      <c r="F20" s="657" t="s">
        <v>76</v>
      </c>
      <c r="G20" s="657" t="s">
        <v>76</v>
      </c>
      <c r="H20" s="657" t="s">
        <v>76</v>
      </c>
      <c r="I20" s="657" t="s">
        <v>76</v>
      </c>
      <c r="J20" s="657" t="s">
        <v>76</v>
      </c>
      <c r="K20" s="657" t="s">
        <v>76</v>
      </c>
      <c r="L20" s="657" t="s">
        <v>76</v>
      </c>
      <c r="M20" s="657" t="s">
        <v>76</v>
      </c>
      <c r="N20" s="658" t="s">
        <v>76</v>
      </c>
      <c r="O20" s="629" t="str">
        <f t="shared" si="1"/>
        <v>Gerai</v>
      </c>
    </row>
    <row r="21" spans="1:15" x14ac:dyDescent="0.25">
      <c r="A21" t="s">
        <v>180</v>
      </c>
      <c r="B21" s="278" t="s">
        <v>47</v>
      </c>
      <c r="C21" s="654">
        <f>'7'!C21</f>
        <v>0</v>
      </c>
      <c r="D21" s="655">
        <f t="shared" si="0"/>
        <v>0</v>
      </c>
      <c r="E21" s="657" t="s">
        <v>76</v>
      </c>
      <c r="F21" s="657" t="s">
        <v>76</v>
      </c>
      <c r="G21" s="657" t="s">
        <v>76</v>
      </c>
      <c r="H21" s="657" t="s">
        <v>76</v>
      </c>
      <c r="I21" s="657" t="s">
        <v>76</v>
      </c>
      <c r="J21" s="657" t="s">
        <v>76</v>
      </c>
      <c r="K21" s="657" t="s">
        <v>76</v>
      </c>
      <c r="L21" s="657" t="s">
        <v>76</v>
      </c>
      <c r="M21" s="657" t="s">
        <v>76</v>
      </c>
      <c r="N21" s="658" t="s">
        <v>76</v>
      </c>
      <c r="O21" s="629" t="str">
        <f t="shared" si="1"/>
        <v>Gerai</v>
      </c>
    </row>
    <row r="22" spans="1:15" x14ac:dyDescent="0.25">
      <c r="A22" t="s">
        <v>181</v>
      </c>
      <c r="B22" s="278" t="s">
        <v>48</v>
      </c>
      <c r="C22" s="654">
        <f>'7'!C22</f>
        <v>0</v>
      </c>
      <c r="D22" s="655">
        <f t="shared" si="0"/>
        <v>0</v>
      </c>
      <c r="E22" s="657" t="s">
        <v>76</v>
      </c>
      <c r="F22" s="657" t="s">
        <v>76</v>
      </c>
      <c r="G22" s="657" t="s">
        <v>76</v>
      </c>
      <c r="H22" s="657" t="s">
        <v>76</v>
      </c>
      <c r="I22" s="657" t="s">
        <v>76</v>
      </c>
      <c r="J22" s="657" t="s">
        <v>76</v>
      </c>
      <c r="K22" s="657" t="s">
        <v>76</v>
      </c>
      <c r="L22" s="657" t="s">
        <v>76</v>
      </c>
      <c r="M22" s="657" t="s">
        <v>76</v>
      </c>
      <c r="N22" s="658" t="s">
        <v>76</v>
      </c>
      <c r="O22" s="629" t="str">
        <f t="shared" si="1"/>
        <v>Gerai</v>
      </c>
    </row>
    <row r="23" spans="1:15" x14ac:dyDescent="0.25">
      <c r="A23" t="s">
        <v>182</v>
      </c>
      <c r="B23" s="278" t="s">
        <v>49</v>
      </c>
      <c r="C23" s="654">
        <f>'7'!C23</f>
        <v>0</v>
      </c>
      <c r="D23" s="655">
        <f t="shared" si="0"/>
        <v>0</v>
      </c>
      <c r="E23" s="657" t="s">
        <v>76</v>
      </c>
      <c r="F23" s="657" t="s">
        <v>76</v>
      </c>
      <c r="G23" s="657" t="s">
        <v>76</v>
      </c>
      <c r="H23" s="657" t="s">
        <v>76</v>
      </c>
      <c r="I23" s="657" t="s">
        <v>76</v>
      </c>
      <c r="J23" s="657" t="s">
        <v>76</v>
      </c>
      <c r="K23" s="657" t="s">
        <v>76</v>
      </c>
      <c r="L23" s="657" t="s">
        <v>76</v>
      </c>
      <c r="M23" s="657" t="s">
        <v>76</v>
      </c>
      <c r="N23" s="658" t="s">
        <v>76</v>
      </c>
      <c r="O23" s="629" t="str">
        <f t="shared" si="1"/>
        <v>Gerai</v>
      </c>
    </row>
    <row r="24" spans="1:15" x14ac:dyDescent="0.25">
      <c r="A24" t="s">
        <v>183</v>
      </c>
      <c r="B24" s="278" t="s">
        <v>50</v>
      </c>
      <c r="C24" s="654">
        <f>'7'!C24</f>
        <v>0</v>
      </c>
      <c r="D24" s="655">
        <f t="shared" si="0"/>
        <v>0</v>
      </c>
      <c r="E24" s="657" t="s">
        <v>76</v>
      </c>
      <c r="F24" s="657" t="s">
        <v>76</v>
      </c>
      <c r="G24" s="657" t="s">
        <v>76</v>
      </c>
      <c r="H24" s="657" t="s">
        <v>76</v>
      </c>
      <c r="I24" s="657" t="s">
        <v>76</v>
      </c>
      <c r="J24" s="657" t="s">
        <v>76</v>
      </c>
      <c r="K24" s="657" t="s">
        <v>76</v>
      </c>
      <c r="L24" s="657" t="s">
        <v>76</v>
      </c>
      <c r="M24" s="657" t="s">
        <v>76</v>
      </c>
      <c r="N24" s="658" t="s">
        <v>76</v>
      </c>
      <c r="O24" s="629" t="str">
        <f t="shared" si="1"/>
        <v>Gerai</v>
      </c>
    </row>
    <row r="25" spans="1:15" x14ac:dyDescent="0.25">
      <c r="A25" t="s">
        <v>184</v>
      </c>
      <c r="B25" s="278" t="s">
        <v>51</v>
      </c>
      <c r="C25" s="654">
        <f>'7'!C25</f>
        <v>0</v>
      </c>
      <c r="D25" s="655">
        <f t="shared" si="0"/>
        <v>0</v>
      </c>
      <c r="E25" s="657" t="s">
        <v>76</v>
      </c>
      <c r="F25" s="657" t="s">
        <v>76</v>
      </c>
      <c r="G25" s="657" t="s">
        <v>76</v>
      </c>
      <c r="H25" s="657" t="s">
        <v>76</v>
      </c>
      <c r="I25" s="657" t="s">
        <v>76</v>
      </c>
      <c r="J25" s="657" t="s">
        <v>76</v>
      </c>
      <c r="K25" s="657" t="s">
        <v>76</v>
      </c>
      <c r="L25" s="657" t="s">
        <v>76</v>
      </c>
      <c r="M25" s="657" t="s">
        <v>76</v>
      </c>
      <c r="N25" s="658" t="s">
        <v>76</v>
      </c>
      <c r="O25" s="629" t="str">
        <f t="shared" si="1"/>
        <v>Gerai</v>
      </c>
    </row>
    <row r="26" spans="1:15" ht="15.75" thickBot="1" x14ac:dyDescent="0.3">
      <c r="A26" t="s">
        <v>185</v>
      </c>
      <c r="B26" s="659" t="s">
        <v>52</v>
      </c>
      <c r="C26" s="660">
        <f>'7'!C26</f>
        <v>0</v>
      </c>
      <c r="D26" s="661">
        <f t="shared" si="0"/>
        <v>0</v>
      </c>
      <c r="E26" s="662" t="s">
        <v>76</v>
      </c>
      <c r="F26" s="662" t="s">
        <v>76</v>
      </c>
      <c r="G26" s="662" t="s">
        <v>76</v>
      </c>
      <c r="H26" s="662" t="s">
        <v>76</v>
      </c>
      <c r="I26" s="662" t="s">
        <v>76</v>
      </c>
      <c r="J26" s="662" t="s">
        <v>76</v>
      </c>
      <c r="K26" s="662" t="s">
        <v>76</v>
      </c>
      <c r="L26" s="662" t="s">
        <v>76</v>
      </c>
      <c r="M26" s="662" t="s">
        <v>76</v>
      </c>
      <c r="N26" s="663" t="s">
        <v>76</v>
      </c>
      <c r="O26" s="630" t="str">
        <f t="shared" si="1"/>
        <v>Gerai</v>
      </c>
    </row>
    <row r="29" spans="1:15" x14ac:dyDescent="0.25">
      <c r="B29"/>
      <c r="C29" s="602" t="s">
        <v>1493</v>
      </c>
    </row>
    <row r="30" spans="1:15" ht="135" x14ac:dyDescent="0.25">
      <c r="B30" s="1">
        <v>1</v>
      </c>
      <c r="C30" s="335" t="s">
        <v>1627</v>
      </c>
    </row>
    <row r="31" spans="1:15" x14ac:dyDescent="0.25">
      <c r="B31" s="1">
        <v>2</v>
      </c>
      <c r="C31" s="216" t="s">
        <v>1495</v>
      </c>
    </row>
    <row r="32" spans="1:15" ht="30" x14ac:dyDescent="0.25">
      <c r="B32" s="1">
        <v>3</v>
      </c>
      <c r="C32" s="335" t="s">
        <v>1496</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27</vt:i4>
      </vt:variant>
      <vt:variant>
        <vt:lpstr>Įvardinti diapazonai</vt:lpstr>
      </vt:variant>
      <vt:variant>
        <vt:i4>35</vt:i4>
      </vt:variant>
    </vt:vector>
  </HeadingPairs>
  <TitlesOfParts>
    <vt:vector size="62"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Lapas1</vt:lpstr>
      <vt:lpstr>Lapas2</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PC</cp:lastModifiedBy>
  <cp:lastPrinted>2022-09-29T13:18:28Z</cp:lastPrinted>
  <dcterms:created xsi:type="dcterms:W3CDTF">2022-07-05T10:44:58Z</dcterms:created>
  <dcterms:modified xsi:type="dcterms:W3CDTF">2023-05-04T11:30:59Z</dcterms:modified>
</cp:coreProperties>
</file>